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20" windowHeight="3735" firstSheet="1" activeTab="5"/>
  </bookViews>
  <sheets>
    <sheet name="pl " sheetId="1" r:id="rId1"/>
    <sheet name="bs" sheetId="2" r:id="rId2"/>
    <sheet name="ChangesInEquity03" sheetId="3" r:id="rId3"/>
    <sheet name="ChangesInEquity02" sheetId="4" r:id="rId4"/>
    <sheet name="CashFlow up" sheetId="5" r:id="rId5"/>
    <sheet name="notes" sheetId="6" r:id="rId6"/>
    <sheet name="Sheet6" sheetId="7" r:id="rId7"/>
    <sheet name="Sheet4" sheetId="8" r:id="rId8"/>
    <sheet name="Sheet5" sheetId="9" r:id="rId9"/>
  </sheets>
  <externalReferences>
    <externalReference r:id="rId12"/>
  </externalReferences>
  <definedNames>
    <definedName name="_xlnm.Print_Area" localSheetId="4">'CashFlow up'!$A$1:$F$62</definedName>
    <definedName name="_xlnm.Print_Area" localSheetId="3">'ChangesInEquity02'!$A$1:$K$31</definedName>
    <definedName name="_xlnm.Print_Area" localSheetId="2">'ChangesInEquity03'!$A$1:$L$56</definedName>
    <definedName name="_xlnm.Print_Area" localSheetId="5">'notes'!$A$1:$K$287</definedName>
    <definedName name="_xlnm.Print_Area" localSheetId="0">'pl '!$A$1:$K$53</definedName>
  </definedNames>
  <calcPr fullCalcOnLoad="1"/>
</workbook>
</file>

<file path=xl/comments6.xml><?xml version="1.0" encoding="utf-8"?>
<comments xmlns="http://schemas.openxmlformats.org/spreadsheetml/2006/main">
  <authors>
    <author>I-Silicon</author>
  </authors>
  <commentList>
    <comment ref="I192" authorId="0">
      <text>
        <r>
          <rPr>
            <b/>
            <sz val="8"/>
            <rFont val="Tahoma"/>
            <family val="0"/>
          </rPr>
          <t>I-Silicon</t>
        </r>
        <r>
          <rPr>
            <sz val="8"/>
            <rFont val="Tahoma"/>
            <family val="0"/>
          </rPr>
          <t xml:space="preserve">
</t>
        </r>
      </text>
    </comment>
  </commentList>
</comments>
</file>

<file path=xl/sharedStrings.xml><?xml version="1.0" encoding="utf-8"?>
<sst xmlns="http://schemas.openxmlformats.org/spreadsheetml/2006/main" count="387" uniqueCount="303">
  <si>
    <t>CHEMICAL COMPANY OF MALAYSIA BERHAD (5136-T)</t>
  </si>
  <si>
    <t>(Incorporated in Malaysia)</t>
  </si>
  <si>
    <t>QUARTERLY REPORT ON CONSOLIDATED RESULTS</t>
  </si>
  <si>
    <t>FOR THE FINANCIAL QUARTER ENDED 31DECEMBER 2003</t>
  </si>
  <si>
    <t>The Group's audited results for the financial quarter and year ended 31 December 2003 are summarised as below:</t>
  </si>
  <si>
    <t>CONDENSED CONSOLIDATED INCOME STATEMENTS</t>
  </si>
  <si>
    <t>QUARTER 4</t>
  </si>
  <si>
    <t>CUMULATIVE</t>
  </si>
  <si>
    <t>12 MONTHS</t>
  </si>
  <si>
    <t xml:space="preserve">RM'000 </t>
  </si>
  <si>
    <t>RM'000</t>
  </si>
  <si>
    <t>Revenue</t>
  </si>
  <si>
    <t>Operating profit</t>
  </si>
  <si>
    <t>Interest income</t>
  </si>
  <si>
    <t>Interest expense</t>
  </si>
  <si>
    <t>Share of profits/(loss) of associates</t>
  </si>
  <si>
    <t>Profit before tax</t>
  </si>
  <si>
    <t>Tax</t>
  </si>
  <si>
    <t>Profit after tax</t>
  </si>
  <si>
    <t>Minority shareholders' interests</t>
  </si>
  <si>
    <t xml:space="preserve">Net profit </t>
  </si>
  <si>
    <t>Basic earnings per share (sen)</t>
  </si>
  <si>
    <t>Diluted earnings per share (sen)</t>
  </si>
  <si>
    <t>*N/A</t>
  </si>
  <si>
    <t>* Diluted earnings per share is not calculated as the effect is anti dilutive.</t>
  </si>
  <si>
    <t>- 2 -</t>
  </si>
  <si>
    <t>CONDENSED CONSOLIDATED BALANCE SHEETS</t>
  </si>
  <si>
    <t>(AUDITED)</t>
  </si>
  <si>
    <t>AS AT</t>
  </si>
  <si>
    <t>31.12.03</t>
  </si>
  <si>
    <t>31.12.02</t>
  </si>
  <si>
    <t>Property, plant and equipment</t>
  </si>
  <si>
    <t>Investment in Associated Companies</t>
  </si>
  <si>
    <t>Long Term Investments</t>
  </si>
  <si>
    <t>Research and Development Expenditure</t>
  </si>
  <si>
    <t>Deferred Tax Asset</t>
  </si>
  <si>
    <t>Current Assets</t>
  </si>
  <si>
    <t>Inventories</t>
  </si>
  <si>
    <t>Trade Receivables</t>
  </si>
  <si>
    <t>Other Receivables</t>
  </si>
  <si>
    <t>Tax Recoverable</t>
  </si>
  <si>
    <t>Cash and Bank Balances</t>
  </si>
  <si>
    <t>Current Liabilities</t>
  </si>
  <si>
    <t>Trade Payables</t>
  </si>
  <si>
    <t>Other Payables</t>
  </si>
  <si>
    <t>Short Term Borrowings</t>
  </si>
  <si>
    <t>Loans</t>
  </si>
  <si>
    <t>Hire Purchase Creditor</t>
  </si>
  <si>
    <t>Taxation</t>
  </si>
  <si>
    <t>Proposed Dividend</t>
  </si>
  <si>
    <t>Net Current Assets</t>
  </si>
  <si>
    <t>Net Assets Employed</t>
  </si>
  <si>
    <t>Shareholders' Funds</t>
  </si>
  <si>
    <t>Share Capital</t>
  </si>
  <si>
    <t>Treasury Shares</t>
  </si>
  <si>
    <t>Share Premium</t>
  </si>
  <si>
    <t>Revaluation Reserve</t>
  </si>
  <si>
    <t>Foreign Translation Reserve</t>
  </si>
  <si>
    <t>Capital Redemption Reserve</t>
  </si>
  <si>
    <t>Other Capital Reserves</t>
  </si>
  <si>
    <t>Revenue Reserves</t>
  </si>
  <si>
    <t>Minority Interests</t>
  </si>
  <si>
    <t>Long Term Borrowings</t>
  </si>
  <si>
    <t>Bonds</t>
  </si>
  <si>
    <t>Deferred Liabilities</t>
  </si>
  <si>
    <t>Net tangible assets per share (sen)</t>
  </si>
  <si>
    <t>-3-</t>
  </si>
  <si>
    <t>CONDENSED CONSOLIDATED STATEMENT OF CHANGES IN EQUITY</t>
  </si>
  <si>
    <t>(Figures in RM'000)</t>
  </si>
  <si>
    <t>Non - Distributable</t>
  </si>
  <si>
    <t>Distributable</t>
  </si>
  <si>
    <t xml:space="preserve">Share </t>
  </si>
  <si>
    <t>Treasury</t>
  </si>
  <si>
    <t>Share</t>
  </si>
  <si>
    <t>Capital</t>
  </si>
  <si>
    <t xml:space="preserve">Revaluation </t>
  </si>
  <si>
    <t xml:space="preserve">Other </t>
  </si>
  <si>
    <t>Foreign</t>
  </si>
  <si>
    <t>Profits</t>
  </si>
  <si>
    <t>Total</t>
  </si>
  <si>
    <t>Shares</t>
  </si>
  <si>
    <t>Premium</t>
  </si>
  <si>
    <t>Redemption</t>
  </si>
  <si>
    <t>Reserve</t>
  </si>
  <si>
    <t xml:space="preserve">Capital </t>
  </si>
  <si>
    <t>Translation</t>
  </si>
  <si>
    <t>Retained</t>
  </si>
  <si>
    <t>Balance at 1 Jan 2003</t>
  </si>
  <si>
    <t>Surplus/(Deficit) on revaluation of</t>
  </si>
  <si>
    <t>properties</t>
  </si>
  <si>
    <t>Currency translation differences</t>
  </si>
  <si>
    <t xml:space="preserve">Net gains and losses not recognised </t>
  </si>
  <si>
    <t>in the income statement</t>
  </si>
  <si>
    <t>Shares buy back</t>
  </si>
  <si>
    <t>Net profit/(loss) for the period</t>
  </si>
  <si>
    <t>Dividends</t>
  </si>
  <si>
    <t>Over provision for final dividend for year 2000</t>
  </si>
  <si>
    <t>Balance at 31 December 2002</t>
  </si>
  <si>
    <t>Effect of adoption MASB 25</t>
  </si>
  <si>
    <t>Surplus from sale of treasury shares</t>
  </si>
  <si>
    <t>Increase in Share Capital through exercise of warrants</t>
  </si>
  <si>
    <t>Increase in Share Capital through ESOS</t>
  </si>
  <si>
    <t>Dividend</t>
  </si>
  <si>
    <t>Balance at 31 December 2003</t>
  </si>
  <si>
    <t>-4-</t>
  </si>
  <si>
    <t>Balance at 1 January 2002</t>
  </si>
  <si>
    <t>-5-</t>
  </si>
  <si>
    <t>CONDENSED CONSOLIDATED CASH FLOW STATEMENT</t>
  </si>
  <si>
    <t>12 months to</t>
  </si>
  <si>
    <t>31-Dec -03</t>
  </si>
  <si>
    <t>31-Dec-02</t>
  </si>
  <si>
    <t>CASH FLOWS FROM OPERATING ACTIVITIES</t>
  </si>
  <si>
    <t>Gain on disposal of subsidiaries</t>
  </si>
  <si>
    <t>Gain on disposal of Investment</t>
  </si>
  <si>
    <t>Retirement benefits written back</t>
  </si>
  <si>
    <t>Other non-cash items</t>
  </si>
  <si>
    <t xml:space="preserve">Operating profit before working capital changes </t>
  </si>
  <si>
    <t>Decrease /(Increase)in working capital</t>
  </si>
  <si>
    <t>Cash generated from operations</t>
  </si>
  <si>
    <t>Payment for retirement benefits</t>
  </si>
  <si>
    <t>Tax paid</t>
  </si>
  <si>
    <t>Net cash generated from operating activities</t>
  </si>
  <si>
    <t>CASH FLOWS FROM INVESTING ACTIVITIES</t>
  </si>
  <si>
    <t>Proceeds from disposal of subsidiaries</t>
  </si>
  <si>
    <t>Proceeds from disposal of investment</t>
  </si>
  <si>
    <t>Purchase of property, plant and equipment</t>
  </si>
  <si>
    <t>Proceeds from disposal of property, plant and equipment</t>
  </si>
  <si>
    <t>Cash used in other investing activities</t>
  </si>
  <si>
    <t>Net cash generated from investing activities</t>
  </si>
  <si>
    <t>CASH FLOWS FROM FINANCING ACTIVITIES</t>
  </si>
  <si>
    <t>Dividend paid</t>
  </si>
  <si>
    <t>Proceeds from bonds</t>
  </si>
  <si>
    <t>Repayment of loans</t>
  </si>
  <si>
    <t>Short term borrowings</t>
  </si>
  <si>
    <t>Proceeds from ESOS and warrants exercised</t>
  </si>
  <si>
    <t>Share buy back</t>
  </si>
  <si>
    <t>Cash generated from other financing activities</t>
  </si>
  <si>
    <t>Net cash used in financing activities</t>
  </si>
  <si>
    <t>NET (DECREASE)/INCREASE IN CASH AND CASH</t>
  </si>
  <si>
    <t>EQUIVALENTS</t>
  </si>
  <si>
    <t>CASH AND CASH EQUIVALENTS AT BEGINNING</t>
  </si>
  <si>
    <t>OF PERIOD</t>
  </si>
  <si>
    <t>CASH AND CASH EQUIVALENTS AT PERIOD END</t>
  </si>
  <si>
    <t>2002</t>
  </si>
  <si>
    <t>Cash and Bank</t>
  </si>
  <si>
    <t>Bank overdraft</t>
  </si>
  <si>
    <t>Cash and Cash Equivalents</t>
  </si>
  <si>
    <t>-6-</t>
  </si>
  <si>
    <t>Notes :</t>
  </si>
  <si>
    <t>Basis of preparation</t>
  </si>
  <si>
    <t>i) MASB 25, Income Taxes;</t>
  </si>
  <si>
    <t>ii) MASB 27, Borrowing cost; and</t>
  </si>
  <si>
    <t>iii) MASB 29, Employee Benefits.</t>
  </si>
  <si>
    <t xml:space="preserve">The interim financial report should be read in conjunction with the audited statements for the year ended 31 December 2002.                  </t>
  </si>
  <si>
    <t>Disclosure of audit report qualification</t>
  </si>
  <si>
    <t>This is not applicable as the audit report issued for the preceding annual financial statements was unqualified.</t>
  </si>
  <si>
    <t>Explanatory comments about the seasonality or cyclicality of interim operations</t>
  </si>
  <si>
    <t>Sales of the Fertilizers division are largely dependent on weather conditions and price of crude palm oil while sales of the Chemicals division are normally lower during festive months.</t>
  </si>
  <si>
    <t xml:space="preserve">Nature and amount of items affecting assets, liabilities, equity, net income or cash flows that are unusual </t>
  </si>
  <si>
    <t xml:space="preserve"> </t>
  </si>
  <si>
    <t>because of nature and size</t>
  </si>
  <si>
    <t>There were no unusual items which affects assets, liabilities, equity, net income or cash flows during the quarter.</t>
  </si>
  <si>
    <t xml:space="preserve">Changes in prior estimates of amounts which materially affects the current interim period </t>
  </si>
  <si>
    <t>There were no material changes in the prior estimates which would materially affect the current interim period.</t>
  </si>
  <si>
    <t>Issuances, cancellations, repurchases, resale and repayments of debt and equity securities</t>
  </si>
  <si>
    <t xml:space="preserve">On 27 December  2002, the Company issued RM 200,0000,000 nominal amount of 7 years 3% Fixed Rate Bonds together with detached warrants of 88,040,592. The warrants were listed on 20 March 2003.                                                               </t>
  </si>
  <si>
    <t>Pursuant to the ESOS, which became effective on 18 December 2002, 45,000 shares at RM1.36 per shares were subscribed in the current quarter.</t>
  </si>
  <si>
    <t>On 20 June 2003, the Share Capital increased by 12,000 ordinary shares as a result of shareholders exercising warrants.</t>
  </si>
  <si>
    <t>There was no repurchase of shares during the quarter. The number of Treasury Shares as at 31 December 2003 is 5,888,000.</t>
  </si>
  <si>
    <t>During the quarter, Share Capital and Share Premium increased by RM 4,892,000 and RM 1,761,120 respectively due to the ESOS exercise of 4,543,000 ordinary shares and the conversion of 349,000 warrants.</t>
  </si>
  <si>
    <t>Dividends paid</t>
  </si>
  <si>
    <t>No dividend was paid during the quarter.</t>
  </si>
  <si>
    <t>-7-</t>
  </si>
  <si>
    <t>Segment information</t>
  </si>
  <si>
    <t>Segment Revenue   (RM'000)</t>
  </si>
  <si>
    <t>Segment Profit before tax (RM'000)</t>
  </si>
  <si>
    <t xml:space="preserve">   Fertilizers</t>
  </si>
  <si>
    <t xml:space="preserve">   Chemicals</t>
  </si>
  <si>
    <t xml:space="preserve">   Healthcare</t>
  </si>
  <si>
    <t xml:space="preserve">   Others</t>
  </si>
  <si>
    <t>Inter-segment elimination</t>
  </si>
  <si>
    <t>Unallocated expenses</t>
  </si>
  <si>
    <t>The valuations of land and buildings have been brought forward, without amendment from the previous annual financial statements.</t>
  </si>
  <si>
    <t>Lowest</t>
  </si>
  <si>
    <t>Highest</t>
  </si>
  <si>
    <t>Average</t>
  </si>
  <si>
    <t>No. of</t>
  </si>
  <si>
    <t>price</t>
  </si>
  <si>
    <t>Month</t>
  </si>
  <si>
    <t>shares</t>
  </si>
  <si>
    <t>paid</t>
  </si>
  <si>
    <t>Consideration</t>
  </si>
  <si>
    <t>purchased</t>
  </si>
  <si>
    <t>(RM)</t>
  </si>
  <si>
    <t>October</t>
  </si>
  <si>
    <t>November</t>
  </si>
  <si>
    <t>Material events subsequent to the end of the financial period</t>
  </si>
  <si>
    <t>There were no material events subsequent to the end of the financial period.</t>
  </si>
  <si>
    <t>Effect of changes in the composition of the enterprise</t>
  </si>
  <si>
    <t>There were no changes in the composition of the Group for the current quarter.</t>
  </si>
  <si>
    <t>Changes in contingent liabilities or assets since the last annual balance sheet date</t>
  </si>
  <si>
    <t>There were no changes in the loan guarantee given to a subsidiary.</t>
  </si>
  <si>
    <t>-8-</t>
  </si>
  <si>
    <t>Commitments for the purchase of property, plant and equipment</t>
  </si>
  <si>
    <t>Commitments as at 31 December 2003 are as follows:</t>
  </si>
  <si>
    <t>Approved and contracted for</t>
  </si>
  <si>
    <t>Approved but not contracted for</t>
  </si>
  <si>
    <t>Related party transactions</t>
  </si>
  <si>
    <t>Sale of products to an associate, Usaha Kimia (Malaysia) Sdn Bhd</t>
  </si>
  <si>
    <t>Taxation charge of the Group for the current quarter and financial period was as follows:</t>
  </si>
  <si>
    <t>Quarter 4,</t>
  </si>
  <si>
    <t>Year-To-Date</t>
  </si>
  <si>
    <t xml:space="preserve">  In respect of profit for the year</t>
  </si>
  <si>
    <t xml:space="preserve">  Under/(Over) provision in respect of previous years</t>
  </si>
  <si>
    <t>Deferred Taxation</t>
  </si>
  <si>
    <t xml:space="preserve">  Reversal for the year</t>
  </si>
  <si>
    <t>Real Property Gain Tax</t>
  </si>
  <si>
    <t>The increase in the effective tax rate as at the 9 months ended 30 Sept 2003 compared to the corresponding period last year is because the profit before tax for the corresponding period last year includes RM43mil in respect of profit on sale of investment</t>
  </si>
  <si>
    <t>-9-</t>
  </si>
  <si>
    <t>Profit on Sale of Unquoted Investments and/or Properties</t>
  </si>
  <si>
    <t>Profit on sale of unquoted investments and/or properties are as follows:</t>
  </si>
  <si>
    <t>Profit on sale of unquoted investments</t>
  </si>
  <si>
    <t xml:space="preserve">(which were subsidiaries of the Company, Columbia Pacific </t>
  </si>
  <si>
    <t>Healthcare Sdn Bhd  and Danau Insas Sdn Bhd)</t>
  </si>
  <si>
    <t>Profit on sale of properties</t>
  </si>
  <si>
    <t>Quoted Securities</t>
  </si>
  <si>
    <t>a)</t>
  </si>
  <si>
    <t>Total purchases and disposals of quoted securities were as follows:</t>
  </si>
  <si>
    <t>Total Purchases</t>
  </si>
  <si>
    <t>Total Sale Proceeds</t>
  </si>
  <si>
    <t>Total Profit on Disposal</t>
  </si>
  <si>
    <t>b)</t>
  </si>
  <si>
    <t>Investments as at 31 December 2003 were as follows:</t>
  </si>
  <si>
    <t>Quoted investments</t>
  </si>
  <si>
    <t>At Cost</t>
  </si>
  <si>
    <t>Provision for diminution in value</t>
  </si>
  <si>
    <t>At Book Value</t>
  </si>
  <si>
    <t>Unquoted investment</t>
  </si>
  <si>
    <t>Market Value of quoted investments</t>
  </si>
  <si>
    <t>-10-</t>
  </si>
  <si>
    <t>Status of corporate proposals that have been announced by the Company but not completed as at the date of this announcement</t>
  </si>
  <si>
    <t>The warrants were issued on 20 March 2003.</t>
  </si>
  <si>
    <t>Progress of the utilization of proceeds from the issuance of Bonds pursuant to the Offer for Sale are as follows:</t>
  </si>
  <si>
    <t>Amount (RM)</t>
  </si>
  <si>
    <t>Utilised as at 31 Dec 2003 (RM)</t>
  </si>
  <si>
    <t>Balance (RM)</t>
  </si>
  <si>
    <t>Rationalisation of pharmaceutical Manufacturing operations of the UPHA Group and CCM Pharma</t>
  </si>
  <si>
    <t>8,183,187</t>
  </si>
  <si>
    <t>Refinancing of existing term loans</t>
  </si>
  <si>
    <t>Nil</t>
  </si>
  <si>
    <t>Working capital requirements of the CCM Group</t>
  </si>
  <si>
    <t>Group Borrowings and Debt Securities</t>
  </si>
  <si>
    <t>The Group borrowings as at 31 December 2003 were as follows:</t>
  </si>
  <si>
    <t xml:space="preserve">b)     Proposed offer for sale by AmMerchant Bank Berhad as the primary subscriber of the provisional rights to allotment of up to 111,311,875 warrants in the Company to the shareholders at an offer price of between RM 0.3580 and RM 0.4474 per warrant on </t>
  </si>
  <si>
    <t>Short Term Bank Borrowings (unsecured)</t>
  </si>
  <si>
    <t xml:space="preserve">   Bank overdraft</t>
  </si>
  <si>
    <t xml:space="preserve">   Bankers acceptance</t>
  </si>
  <si>
    <t xml:space="preserve">   Revolving Credit</t>
  </si>
  <si>
    <t xml:space="preserve">   USD Loan</t>
  </si>
  <si>
    <t xml:space="preserve">   Repayable within 12 months</t>
  </si>
  <si>
    <t xml:space="preserve">      Unsecured term loans in US Dollars</t>
  </si>
  <si>
    <t xml:space="preserve">   Repayable after 12 months</t>
  </si>
  <si>
    <t xml:space="preserve">      Secured term loans in Ringgit Malaysia</t>
  </si>
  <si>
    <t>-11-</t>
  </si>
  <si>
    <t>Off Balance Sheet Financial Instruments</t>
  </si>
  <si>
    <t>The Group did not have any financial instruments with off balance sheet risk as at 19 February  2004, the latest practicable date which is not earlier than 7 days from the date of issue of this quarterly report.</t>
  </si>
  <si>
    <t>Changes in material litigation since the last annual balance sheet date</t>
  </si>
  <si>
    <t xml:space="preserve">The Group is not engaged in any material litigation as at 19 February 2004, the latest practicable date which is not earlier than 7 days from the date of this quarterly report. </t>
  </si>
  <si>
    <t>Material changes in the Quarterly Results compared to the results of the Preceding Quarter</t>
  </si>
  <si>
    <t>Review of Performance of the Company and its Principal Subsidiaries</t>
  </si>
  <si>
    <t>Prospects for the remaining period to the end of the financial year</t>
  </si>
  <si>
    <t>Not applicable.</t>
  </si>
  <si>
    <t>Variance of Actual Profit  from Forecast Profit</t>
  </si>
  <si>
    <t>-12-</t>
  </si>
  <si>
    <t>Earnings per share</t>
  </si>
  <si>
    <t>Quarter 4</t>
  </si>
  <si>
    <t>Basic Earnings Per Share:-</t>
  </si>
  <si>
    <t>Profit after tax and minority shareholders' interests (RM'000)</t>
  </si>
  <si>
    <t>Issued ordinary shares at beginning of the year ('000)</t>
  </si>
  <si>
    <t>Effects of shares purchased ('000)</t>
  </si>
  <si>
    <t>Weighted average number of shares ('000)</t>
  </si>
  <si>
    <t>Diluted Earnings Per Share:-</t>
  </si>
  <si>
    <t>After tax effect of notional interest savings (RM'000)</t>
  </si>
  <si>
    <t>Adjusted profit after tax and minority shareholders' interests (RM'000)</t>
  </si>
  <si>
    <t>Weighted average number of ordinary shares ('000)</t>
  </si>
  <si>
    <t>Effect of warrants (A)('000)</t>
  </si>
  <si>
    <t>Effect of warrants (B)('000)</t>
  </si>
  <si>
    <t>ESOS</t>
  </si>
  <si>
    <t>Weighted average number of ordinary shares - diluted ('000)</t>
  </si>
  <si>
    <t>A Depositor shall qualify for dividend entitlement only in respect of:-</t>
  </si>
  <si>
    <t>a)  Shares deposited into Depositor's Securities account  before 12.30p.m. on 27 April 2004(in respect of shares which are exempted from mandatory deposits).</t>
  </si>
  <si>
    <t>b)  Shares transferred into the Depositor's Securities account before 4.00pm on 29 April 2004 in respect of ordinary transfer; and</t>
  </si>
  <si>
    <t>c)  Shares bought on The Kuala Lumpur Stock Exchange on a cum entitlement basis according to the Rules of the Kuala Lumpur Stock Exchange.</t>
  </si>
  <si>
    <t>RAMA DEVI NAIR</t>
  </si>
  <si>
    <t>Company Secretary</t>
  </si>
  <si>
    <t>26 February 2004</t>
  </si>
  <si>
    <t xml:space="preserve">The higher  effective tax rate compared to the statutory rate for the quarter is  mainly due to non-deductible expenses.  However the lower effective tax rate compared to the statutory rate for the year is mainly due to profit on disposal of investments and subsidiaries, which are not taxable. </t>
  </si>
  <si>
    <t>Turnover for the quarter dropped by 10% compared to the preceding quarter due to seasonal fluctuations in the businesses. Profit before tax has reduced by 48% compared to the preceding quarter mainly due to the lower performance of the Chemicals and the Fertilizers businesses caused by seasonal fluctuations and a declining trend in world caustic soda prices.</t>
  </si>
  <si>
    <t>Turnover for the quarter has increased by 7% and 14% compared to the corresponding quarter last year and last year respectively. This is  due to higher sales achieved by most business sectors, mainly the Fertilizers and Chemical Division.  Profit before tax  for the quarter was 27% lower than the corresponding quarter last year due to an once off adjustment in the corresponding quarter  last year. Profit before tax for the year was similar to last year.</t>
  </si>
  <si>
    <t>Notice  is hereby given that subject to the approval of the Shareholders at the forthcoming Annual General Meeting, the proposed final gross dividend of 5 sen and special gross dividend of 5 sen per RM1.00 ordinary share unit in respect of the Company's financial year ending 31 December 2003 will be paid on 11 May 2004 to shareholders whose names appear in the Record of Depositors on 29 April 2004.</t>
  </si>
  <si>
    <t xml:space="preserve">Pursuant to the Bonds with Warrants issue, on 16 January 2003, the Company has announced the Offer for Sale by Am Merchant Bank Berhad of the provisional rights to allotment of up to 88,040,592 warrants in the Company to the shareholders on a renounceable basis of one (1) warrant for every four(4) existing ordinary shares held at 5.00pm on 13 January 2003, at an offer price of RM0.4522 per warrant.      </t>
  </si>
  <si>
    <r>
      <t xml:space="preserve">On 27 December 2002, the Company issued RM200,000,000 nominal amount of 7-year 3% Fixed Rate Bonds ('Bonds') together with 88,040,592 detachable warrants at 100% of the nominal amounts of the Bonds. The Bonds was structured on a "Bought deal" basis.                                                                                                                                                                                                                                </t>
    </r>
    <r>
      <rPr>
        <sz val="12"/>
        <rFont val="Times New Roman"/>
        <family val="1"/>
      </rPr>
      <t xml:space="preserve">                                                                                                                                                                                                                                                                                                                                                                                                                                                     </t>
    </r>
  </si>
  <si>
    <t>The financial statements of the Group are prepared using the same accounting policies, methods of computation and basis of consolidation as those used in the preparation of the most recent annual financial statements except for the adoption of the following:</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</si>
</sst>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Red]\-0\ "/>
    <numFmt numFmtId="173" formatCode="#,##0_ ;[Red]\(#,##0\)"/>
    <numFmt numFmtId="174" formatCode="_-* #,##0_-;\-* #,##0_-;_-* &quot;-&quot;??_-;_-@_-"/>
    <numFmt numFmtId="175" formatCode="#,##0_ ;[Red]\-#,##0\ "/>
    <numFmt numFmtId="176" formatCode="&quot;RM&quot;#,##0;\-&quot;RM&quot;#,##0"/>
    <numFmt numFmtId="177" formatCode="&quot;RM&quot;#,##0;[Red]\-&quot;RM&quot;#,##0"/>
    <numFmt numFmtId="178" formatCode="&quot;RM&quot;#,##0.00;\-&quot;RM&quot;#,##0.00"/>
    <numFmt numFmtId="179" formatCode="&quot;RM&quot;#,##0.00;[Red]\-&quot;RM&quot;#,##0.00"/>
    <numFmt numFmtId="180" formatCode="_-&quot;RM&quot;* #,##0_-;\-&quot;RM&quot;* #,##0_-;_-&quot;RM&quot;* &quot;-&quot;_-;_-@_-"/>
    <numFmt numFmtId="181" formatCode="_-&quot;RM&quot;* #,##0.00_-;\-&quot;RM&quot;* #,##0.00_-;_-&quot;RM&quot;* &quot;-&quot;??_-;_-@_-"/>
    <numFmt numFmtId="182" formatCode="#,##0.00_ ;[Red]\-#,##0.00\ "/>
    <numFmt numFmtId="183" formatCode="00000"/>
    <numFmt numFmtId="184" formatCode="#,##0.0000"/>
    <numFmt numFmtId="185" formatCode="0.0"/>
    <numFmt numFmtId="186" formatCode="#,##0.0_ ;[Red]\-#,##0.0"/>
    <numFmt numFmtId="187" formatCode="_-* #,##0.0_-;\-* #,##0.0_-;_-* &quot;-&quot;??_-;_-@_-"/>
    <numFmt numFmtId="188" formatCode="0.00000000"/>
    <numFmt numFmtId="189" formatCode="0.0000000"/>
    <numFmt numFmtId="190" formatCode="0.000000"/>
    <numFmt numFmtId="191" formatCode="0.00000"/>
    <numFmt numFmtId="192" formatCode="0.0000"/>
    <numFmt numFmtId="193" formatCode="0.000"/>
    <numFmt numFmtId="194" formatCode="#,##0.000"/>
    <numFmt numFmtId="195" formatCode="#,##0.0"/>
    <numFmt numFmtId="196" formatCode="#,##0.0_);[Red]\(#,##0.0\)"/>
    <numFmt numFmtId="197" formatCode="#,##0.00_ ;[Red]\-#,##0.00"/>
    <numFmt numFmtId="198" formatCode="_(* #,##0.0_);_(* \(#,##0.0\);_(* &quot;-&quot;??_);_(@_)"/>
    <numFmt numFmtId="199" formatCode="_(* #,##0_);_(* \(#,##0\);_(* &quot;-&quot;??_);_(@_)"/>
    <numFmt numFmtId="200" formatCode="&quot;Yes&quot;;&quot;Yes&quot;;&quot;No&quot;"/>
    <numFmt numFmtId="201" formatCode="&quot;True&quot;;&quot;True&quot;;&quot;False&quot;"/>
    <numFmt numFmtId="202" formatCode="&quot;On&quot;;&quot;On&quot;;&quot;Off&quot;"/>
    <numFmt numFmtId="203" formatCode="_(* #,##0.000_);_(* \(#,##0.000\);_(* &quot;-&quot;??_);_(@_)"/>
    <numFmt numFmtId="204" formatCode="_(* #,##0.0000_);_(* \(#,##0.0000\);_(* &quot;-&quot;??_);_(@_)"/>
    <numFmt numFmtId="205" formatCode="0.00_);[Red]\(0.00\)"/>
    <numFmt numFmtId="206" formatCode="0.0_);[Red]\(0.0\)"/>
    <numFmt numFmtId="207" formatCode="0_);[Red]\(0\)"/>
    <numFmt numFmtId="208" formatCode="#,##0.0_);\(#,##0.0\)"/>
    <numFmt numFmtId="209" formatCode="0_);\(0\)"/>
    <numFmt numFmtId="210" formatCode="_-* #,##0.000_-;\-* #,##0.000_-;_-* &quot;-&quot;??_-;_-@_-"/>
    <numFmt numFmtId="211" formatCode="_-* #,##0.0000_-;\-* #,##0.0000_-;_-* &quot;-&quot;??_-;_-@_-"/>
    <numFmt numFmtId="212" formatCode="_-* #,##0.00000_-;\-* #,##0.00000_-;_-* &quot;-&quot;??_-;_-@_-"/>
    <numFmt numFmtId="213" formatCode="0.00_);\(0.00\)"/>
    <numFmt numFmtId="214" formatCode="#,##0.000_);\(#,##0.000\)"/>
    <numFmt numFmtId="215" formatCode="#,##0.0000_);\(#,##0.0000\)"/>
    <numFmt numFmtId="216" formatCode="#,##0.00000_);\(#,##0.00000\)"/>
    <numFmt numFmtId="217" formatCode="_(* #,##0.00000_);_(* \(#,##0.00000\);_(* &quot;-&quot;?????_);_(@_)"/>
    <numFmt numFmtId="218" formatCode="_(* #,##0.00000_);_(* \(#,##0.00000\);_(* &quot;-&quot;??_);_(@_)"/>
    <numFmt numFmtId="219" formatCode="_(* #,##0.000000_);_(* \(#,##0.000000\);_(* &quot;-&quot;??_);_(@_)"/>
    <numFmt numFmtId="220" formatCode="_(* #,##0.0000000_);_(* \(#,##0.0000000\);_(* &quot;-&quot;??_);_(@_)"/>
    <numFmt numFmtId="221" formatCode="_(* #,##0.00000000_);_(* \(#,##0.00000000\);_(* &quot;-&quot;??_);_(@_)"/>
    <numFmt numFmtId="222" formatCode="_(* #,##0.0_);_(* \(#,##0.0\);_(* &quot;-&quot;?_);_(@_)"/>
    <numFmt numFmtId="223" formatCode="mmm\-yyyy"/>
    <numFmt numFmtId="224" formatCode="[$-409]h:mm:ss\ AM/PM"/>
  </numFmts>
  <fonts count="13">
    <font>
      <sz val="10"/>
      <name val="Arial"/>
      <family val="0"/>
    </font>
    <font>
      <sz val="12"/>
      <name val="Times New Roman"/>
      <family val="1"/>
    </font>
    <font>
      <b/>
      <sz val="12"/>
      <name val="Times New Roman"/>
      <family val="1"/>
    </font>
    <font>
      <sz val="10"/>
      <name val="Book Antiqua"/>
      <family val="0"/>
    </font>
    <font>
      <u val="single"/>
      <sz val="10"/>
      <color indexed="36"/>
      <name val="Book Antiqua"/>
      <family val="0"/>
    </font>
    <font>
      <u val="single"/>
      <sz val="10"/>
      <color indexed="12"/>
      <name val="Book Antiqua"/>
      <family val="0"/>
    </font>
    <font>
      <sz val="12"/>
      <color indexed="8"/>
      <name val="Times New Roman"/>
      <family val="1"/>
    </font>
    <font>
      <sz val="11"/>
      <name val="Times New Roman"/>
      <family val="1"/>
    </font>
    <font>
      <sz val="12"/>
      <color indexed="9"/>
      <name val="Times New Roman"/>
      <family val="1"/>
    </font>
    <font>
      <b/>
      <sz val="12"/>
      <color indexed="8"/>
      <name val="Times New Roman"/>
      <family val="1"/>
    </font>
    <font>
      <b/>
      <sz val="8"/>
      <name val="Tahoma"/>
      <family val="0"/>
    </font>
    <font>
      <sz val="8"/>
      <name val="Tahoma"/>
      <family val="0"/>
    </font>
    <font>
      <b/>
      <sz val="8"/>
      <name val="Arial"/>
      <family val="2"/>
    </font>
  </fonts>
  <fills count="2">
    <fill>
      <patternFill/>
    </fill>
    <fill>
      <patternFill patternType="gray125"/>
    </fill>
  </fills>
  <borders count="19">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style="thin"/>
      <right>
        <color indexed="63"/>
      </right>
      <top>
        <color indexed="63"/>
      </top>
      <bottom style="double"/>
    </border>
    <border>
      <left>
        <color indexed="63"/>
      </left>
      <right style="thin"/>
      <top>
        <color indexed="63"/>
      </top>
      <bottom style="double"/>
    </border>
    <border>
      <left>
        <color indexed="63"/>
      </left>
      <right>
        <color indexed="63"/>
      </right>
      <top style="thin"/>
      <bottom style="thin"/>
    </border>
    <border>
      <left>
        <color indexed="63"/>
      </left>
      <right>
        <color indexed="63"/>
      </right>
      <top style="thin"/>
      <bottom style="double"/>
    </border>
    <border>
      <left style="thin"/>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0" fontId="3" fillId="0" borderId="0">
      <alignment/>
      <protection/>
    </xf>
    <xf numFmtId="9" fontId="0" fillId="0" borderId="0" applyFont="0" applyFill="0" applyBorder="0" applyAlignment="0" applyProtection="0"/>
  </cellStyleXfs>
  <cellXfs count="304">
    <xf numFmtId="0" fontId="0" fillId="0" borderId="0" xfId="0" applyAlignment="1">
      <alignment/>
    </xf>
    <xf numFmtId="37" fontId="1" fillId="0" borderId="0" xfId="18" applyNumberFormat="1" applyFont="1" applyAlignment="1">
      <alignment/>
    </xf>
    <xf numFmtId="37" fontId="1" fillId="0" borderId="0" xfId="18" applyNumberFormat="1" applyFont="1" applyAlignment="1">
      <alignment horizontal="center"/>
    </xf>
    <xf numFmtId="37" fontId="2" fillId="0" borderId="0" xfId="18" applyNumberFormat="1" applyFont="1" applyAlignment="1">
      <alignment/>
    </xf>
    <xf numFmtId="37" fontId="2" fillId="0" borderId="0" xfId="18" applyNumberFormat="1" applyFont="1" applyAlignment="1">
      <alignment horizontal="center"/>
    </xf>
    <xf numFmtId="37" fontId="1" fillId="0" borderId="0" xfId="18" applyNumberFormat="1" applyFont="1" applyAlignment="1">
      <alignment horizontal="right"/>
    </xf>
    <xf numFmtId="37" fontId="2" fillId="0" borderId="0" xfId="18" applyNumberFormat="1" applyFont="1" applyAlignment="1">
      <alignment horizontal="right"/>
    </xf>
    <xf numFmtId="37" fontId="1" fillId="0" borderId="1" xfId="18" applyNumberFormat="1" applyFont="1" applyBorder="1" applyAlignment="1">
      <alignment horizontal="right"/>
    </xf>
    <xf numFmtId="43" fontId="1" fillId="0" borderId="1" xfId="18" applyFont="1" applyBorder="1" applyAlignment="1">
      <alignment horizontal="right"/>
    </xf>
    <xf numFmtId="37" fontId="1" fillId="0" borderId="2" xfId="18" applyNumberFormat="1" applyFont="1" applyBorder="1" applyAlignment="1">
      <alignment/>
    </xf>
    <xf numFmtId="37" fontId="1" fillId="0" borderId="0" xfId="18" applyNumberFormat="1" applyFont="1" applyBorder="1" applyAlignment="1">
      <alignment/>
    </xf>
    <xf numFmtId="37" fontId="1" fillId="0" borderId="3" xfId="18" applyNumberFormat="1" applyFont="1" applyBorder="1" applyAlignment="1">
      <alignment/>
    </xf>
    <xf numFmtId="43" fontId="1" fillId="0" borderId="4" xfId="18" applyFont="1" applyBorder="1" applyAlignment="1">
      <alignment/>
    </xf>
    <xf numFmtId="37" fontId="1" fillId="0" borderId="5" xfId="18" applyNumberFormat="1" applyFont="1" applyBorder="1" applyAlignment="1">
      <alignment/>
    </xf>
    <xf numFmtId="43" fontId="1" fillId="0" borderId="6" xfId="18" applyFont="1" applyBorder="1" applyAlignment="1">
      <alignment/>
    </xf>
    <xf numFmtId="37" fontId="1" fillId="0" borderId="6" xfId="18" applyNumberFormat="1" applyFont="1" applyBorder="1" applyAlignment="1">
      <alignment/>
    </xf>
    <xf numFmtId="37" fontId="1" fillId="0" borderId="7" xfId="18" applyNumberFormat="1" applyFont="1" applyBorder="1" applyAlignment="1">
      <alignment/>
    </xf>
    <xf numFmtId="37" fontId="1" fillId="0" borderId="1" xfId="18" applyNumberFormat="1" applyFont="1" applyBorder="1" applyAlignment="1">
      <alignment/>
    </xf>
    <xf numFmtId="43" fontId="1" fillId="0" borderId="8" xfId="18" applyFont="1" applyBorder="1" applyAlignment="1">
      <alignment/>
    </xf>
    <xf numFmtId="174" fontId="1" fillId="0" borderId="0" xfId="18" applyNumberFormat="1" applyFont="1" applyAlignment="1">
      <alignment/>
    </xf>
    <xf numFmtId="43" fontId="1" fillId="0" borderId="0" xfId="18" applyFont="1" applyAlignment="1">
      <alignment/>
    </xf>
    <xf numFmtId="199" fontId="1" fillId="0" borderId="0" xfId="18" applyNumberFormat="1" applyFont="1" applyAlignment="1">
      <alignment/>
    </xf>
    <xf numFmtId="174" fontId="2" fillId="0" borderId="0" xfId="18" applyNumberFormat="1" applyFont="1" applyAlignment="1">
      <alignment/>
    </xf>
    <xf numFmtId="37" fontId="1" fillId="0" borderId="9" xfId="18" applyNumberFormat="1" applyFont="1" applyBorder="1" applyAlignment="1">
      <alignment/>
    </xf>
    <xf numFmtId="37" fontId="1" fillId="0" borderId="2" xfId="18" applyNumberFormat="1" applyFont="1" applyBorder="1" applyAlignment="1">
      <alignment horizontal="right"/>
    </xf>
    <xf numFmtId="37" fontId="1" fillId="0" borderId="3" xfId="18" applyNumberFormat="1" applyFont="1" applyBorder="1" applyAlignment="1">
      <alignment horizontal="right"/>
    </xf>
    <xf numFmtId="37" fontId="1" fillId="0" borderId="5" xfId="18" applyNumberFormat="1" applyFont="1" applyBorder="1" applyAlignment="1">
      <alignment horizontal="right"/>
    </xf>
    <xf numFmtId="37" fontId="1" fillId="0" borderId="0" xfId="18" applyNumberFormat="1" applyFont="1" applyBorder="1" applyAlignment="1">
      <alignment horizontal="right"/>
    </xf>
    <xf numFmtId="37" fontId="1" fillId="0" borderId="7" xfId="18" applyNumberFormat="1" applyFont="1" applyBorder="1" applyAlignment="1">
      <alignment horizontal="right"/>
    </xf>
    <xf numFmtId="174" fontId="1" fillId="0" borderId="0" xfId="18" applyNumberFormat="1" applyFont="1" applyAlignment="1">
      <alignment horizontal="right"/>
    </xf>
    <xf numFmtId="37" fontId="1" fillId="0" borderId="6" xfId="18" applyNumberFormat="1" applyFont="1" applyBorder="1" applyAlignment="1">
      <alignment horizontal="right"/>
    </xf>
    <xf numFmtId="37" fontId="1" fillId="0" borderId="8" xfId="18" applyNumberFormat="1" applyFont="1" applyBorder="1" applyAlignment="1">
      <alignment horizontal="right"/>
    </xf>
    <xf numFmtId="0" fontId="1" fillId="0" borderId="0" xfId="24" applyFont="1">
      <alignment/>
      <protection/>
    </xf>
    <xf numFmtId="9" fontId="1" fillId="0" borderId="0" xfId="24" applyNumberFormat="1" applyFont="1">
      <alignment/>
      <protection/>
    </xf>
    <xf numFmtId="0" fontId="2" fillId="0" borderId="0" xfId="24" applyFont="1" applyAlignment="1">
      <alignment horizontal="center"/>
      <protection/>
    </xf>
    <xf numFmtId="0" fontId="2" fillId="0" borderId="0" xfId="24" applyFont="1">
      <alignment/>
      <protection/>
    </xf>
    <xf numFmtId="0" fontId="1" fillId="0" borderId="5" xfId="24" applyFont="1" applyBorder="1" applyAlignment="1">
      <alignment horizontal="left" vertical="top" wrapText="1"/>
      <protection/>
    </xf>
    <xf numFmtId="0" fontId="1" fillId="0" borderId="7" xfId="24" applyFont="1" applyBorder="1" applyAlignment="1">
      <alignment horizontal="center"/>
      <protection/>
    </xf>
    <xf numFmtId="0" fontId="1" fillId="0" borderId="8" xfId="24" applyFont="1" applyBorder="1" applyAlignment="1">
      <alignment horizontal="center"/>
      <protection/>
    </xf>
    <xf numFmtId="0" fontId="1" fillId="0" borderId="5" xfId="24" applyFont="1" applyBorder="1">
      <alignment/>
      <protection/>
    </xf>
    <xf numFmtId="0" fontId="1" fillId="0" borderId="0" xfId="24" applyFont="1" applyBorder="1">
      <alignment/>
      <protection/>
    </xf>
    <xf numFmtId="0" fontId="1" fillId="0" borderId="6" xfId="24" applyFont="1" applyBorder="1">
      <alignment/>
      <protection/>
    </xf>
    <xf numFmtId="0" fontId="1" fillId="0" borderId="2" xfId="24" applyFont="1" applyBorder="1">
      <alignment/>
      <protection/>
    </xf>
    <xf numFmtId="0" fontId="1" fillId="0" borderId="4" xfId="24" applyFont="1" applyBorder="1">
      <alignment/>
      <protection/>
    </xf>
    <xf numFmtId="172" fontId="1" fillId="0" borderId="0" xfId="24" applyNumberFormat="1" applyFont="1">
      <alignment/>
      <protection/>
    </xf>
    <xf numFmtId="0" fontId="1" fillId="0" borderId="0" xfId="24" applyFont="1" applyAlignment="1">
      <alignment horizontal="right"/>
      <protection/>
    </xf>
    <xf numFmtId="173" fontId="1" fillId="0" borderId="5" xfId="24" applyNumberFormat="1" applyFont="1" applyBorder="1">
      <alignment/>
      <protection/>
    </xf>
    <xf numFmtId="173" fontId="2" fillId="0" borderId="0" xfId="24" applyNumberFormat="1" applyFont="1" applyBorder="1">
      <alignment/>
      <protection/>
    </xf>
    <xf numFmtId="173" fontId="2" fillId="0" borderId="5" xfId="24" applyNumberFormat="1" applyFont="1" applyBorder="1">
      <alignment/>
      <protection/>
    </xf>
    <xf numFmtId="173" fontId="1" fillId="0" borderId="6" xfId="24" applyNumberFormat="1" applyFont="1" applyBorder="1">
      <alignment/>
      <protection/>
    </xf>
    <xf numFmtId="173" fontId="1" fillId="0" borderId="0" xfId="24" applyNumberFormat="1" applyFont="1">
      <alignment/>
      <protection/>
    </xf>
    <xf numFmtId="173" fontId="2" fillId="0" borderId="10" xfId="24" applyNumberFormat="1" applyFont="1" applyBorder="1">
      <alignment/>
      <protection/>
    </xf>
    <xf numFmtId="173" fontId="2" fillId="0" borderId="9" xfId="24" applyNumberFormat="1" applyFont="1" applyBorder="1">
      <alignment/>
      <protection/>
    </xf>
    <xf numFmtId="173" fontId="1" fillId="0" borderId="10" xfId="24" applyNumberFormat="1" applyFont="1" applyBorder="1">
      <alignment/>
      <protection/>
    </xf>
    <xf numFmtId="173" fontId="1" fillId="0" borderId="11" xfId="24" applyNumberFormat="1" applyFont="1" applyBorder="1">
      <alignment/>
      <protection/>
    </xf>
    <xf numFmtId="0" fontId="1" fillId="0" borderId="0" xfId="24" applyFont="1" applyAlignment="1">
      <alignment horizontal="right" vertical="top"/>
      <protection/>
    </xf>
    <xf numFmtId="0" fontId="1" fillId="0" borderId="0" xfId="24" applyFont="1" applyAlignment="1">
      <alignment wrapText="1"/>
      <protection/>
    </xf>
    <xf numFmtId="173" fontId="1" fillId="0" borderId="5" xfId="24" applyNumberFormat="1" applyFont="1" applyFill="1" applyBorder="1">
      <alignment/>
      <protection/>
    </xf>
    <xf numFmtId="173" fontId="2" fillId="0" borderId="7" xfId="24" applyNumberFormat="1" applyFont="1" applyBorder="1">
      <alignment/>
      <protection/>
    </xf>
    <xf numFmtId="173" fontId="2" fillId="0" borderId="1" xfId="24" applyNumberFormat="1" applyFont="1" applyBorder="1">
      <alignment/>
      <protection/>
    </xf>
    <xf numFmtId="173" fontId="1" fillId="0" borderId="7" xfId="24" applyNumberFormat="1" applyFont="1" applyBorder="1">
      <alignment/>
      <protection/>
    </xf>
    <xf numFmtId="173" fontId="1" fillId="0" borderId="8" xfId="24" applyNumberFormat="1" applyFont="1" applyBorder="1">
      <alignment/>
      <protection/>
    </xf>
    <xf numFmtId="0" fontId="1" fillId="0" borderId="0" xfId="24" applyFont="1" applyAlignment="1">
      <alignment vertical="top" wrapText="1"/>
      <protection/>
    </xf>
    <xf numFmtId="0" fontId="1" fillId="0" borderId="0" xfId="24" applyFont="1" applyAlignment="1">
      <alignment horizontal="right" vertical="top" wrapText="1"/>
      <protection/>
    </xf>
    <xf numFmtId="173" fontId="2" fillId="0" borderId="5" xfId="24" applyNumberFormat="1" applyFont="1" applyBorder="1" applyAlignment="1">
      <alignment/>
      <protection/>
    </xf>
    <xf numFmtId="173" fontId="2" fillId="0" borderId="0" xfId="24" applyNumberFormat="1" applyFont="1" applyBorder="1" applyAlignment="1">
      <alignment/>
      <protection/>
    </xf>
    <xf numFmtId="173" fontId="1" fillId="0" borderId="5" xfId="24" applyNumberFormat="1" applyFont="1" applyBorder="1" applyAlignment="1">
      <alignment horizontal="right"/>
      <protection/>
    </xf>
    <xf numFmtId="173" fontId="1" fillId="0" borderId="6" xfId="24" applyNumberFormat="1" applyFont="1" applyBorder="1" applyAlignment="1">
      <alignment/>
      <protection/>
    </xf>
    <xf numFmtId="173" fontId="1" fillId="0" borderId="0" xfId="24" applyNumberFormat="1" applyFont="1" applyAlignment="1">
      <alignment vertical="top" wrapText="1"/>
      <protection/>
    </xf>
    <xf numFmtId="43" fontId="1" fillId="0" borderId="5" xfId="18" applyFont="1" applyBorder="1" applyAlignment="1">
      <alignment horizontal="center"/>
    </xf>
    <xf numFmtId="40" fontId="1" fillId="0" borderId="5" xfId="18" applyNumberFormat="1" applyFont="1" applyBorder="1" applyAlignment="1">
      <alignment/>
    </xf>
    <xf numFmtId="43" fontId="2" fillId="0" borderId="5" xfId="18" applyFont="1" applyBorder="1" applyAlignment="1">
      <alignment/>
    </xf>
    <xf numFmtId="43" fontId="1" fillId="0" borderId="5" xfId="18" applyFont="1" applyBorder="1" applyAlignment="1">
      <alignment/>
    </xf>
    <xf numFmtId="173" fontId="1" fillId="0" borderId="5" xfId="24" applyNumberFormat="1" applyFont="1" applyBorder="1" applyAlignment="1">
      <alignment horizontal="center"/>
      <protection/>
    </xf>
    <xf numFmtId="43" fontId="1" fillId="0" borderId="5" xfId="18" applyFont="1" applyBorder="1" applyAlignment="1">
      <alignment horizontal="right"/>
    </xf>
    <xf numFmtId="43" fontId="2" fillId="0" borderId="5" xfId="18" applyFont="1" applyBorder="1" applyAlignment="1">
      <alignment horizontal="right"/>
    </xf>
    <xf numFmtId="0" fontId="1" fillId="0" borderId="0" xfId="24" applyFont="1" applyBorder="1" applyAlignment="1">
      <alignment horizontal="center"/>
      <protection/>
    </xf>
    <xf numFmtId="173" fontId="1" fillId="0" borderId="0" xfId="24" applyNumberFormat="1" applyFont="1" applyBorder="1">
      <alignment/>
      <protection/>
    </xf>
    <xf numFmtId="173" fontId="2" fillId="0" borderId="0" xfId="24" applyNumberFormat="1" applyFont="1">
      <alignment/>
      <protection/>
    </xf>
    <xf numFmtId="37" fontId="1" fillId="0" borderId="12" xfId="18" applyNumberFormat="1" applyFont="1" applyBorder="1" applyAlignment="1">
      <alignment/>
    </xf>
    <xf numFmtId="173" fontId="2" fillId="0" borderId="12" xfId="24" applyNumberFormat="1" applyFont="1" applyBorder="1">
      <alignment/>
      <protection/>
    </xf>
    <xf numFmtId="37" fontId="2" fillId="0" borderId="13" xfId="18" applyNumberFormat="1" applyFont="1" applyBorder="1" applyAlignment="1">
      <alignment/>
    </xf>
    <xf numFmtId="173" fontId="2" fillId="0" borderId="13" xfId="24" applyNumberFormat="1" applyFont="1" applyBorder="1">
      <alignment/>
      <protection/>
    </xf>
    <xf numFmtId="37" fontId="2" fillId="0" borderId="3" xfId="18" applyNumberFormat="1" applyFont="1" applyBorder="1" applyAlignment="1">
      <alignment/>
    </xf>
    <xf numFmtId="173" fontId="2" fillId="0" borderId="3" xfId="24" applyNumberFormat="1" applyFont="1" applyBorder="1">
      <alignment/>
      <protection/>
    </xf>
    <xf numFmtId="0" fontId="1" fillId="0" borderId="0" xfId="24" applyFont="1" applyAlignment="1">
      <alignment horizontal="left"/>
      <protection/>
    </xf>
    <xf numFmtId="175" fontId="1" fillId="0" borderId="0" xfId="24" applyNumberFormat="1" applyFont="1" applyBorder="1">
      <alignment/>
      <protection/>
    </xf>
    <xf numFmtId="175" fontId="1" fillId="0" borderId="0" xfId="24" applyNumberFormat="1" applyFont="1">
      <alignment/>
      <protection/>
    </xf>
    <xf numFmtId="171" fontId="1" fillId="0" borderId="0" xfId="17" applyFont="1" applyAlignment="1">
      <alignment/>
    </xf>
    <xf numFmtId="0" fontId="1" fillId="0" borderId="0" xfId="23" applyFont="1">
      <alignment/>
      <protection/>
    </xf>
    <xf numFmtId="0" fontId="2" fillId="0" borderId="0" xfId="23" applyFont="1" applyAlignment="1" quotePrefix="1">
      <alignment horizontal="right"/>
      <protection/>
    </xf>
    <xf numFmtId="199" fontId="2" fillId="0" borderId="0" xfId="17" applyNumberFormat="1" applyFont="1" applyFill="1" applyAlignment="1" quotePrefix="1">
      <alignment horizontal="left"/>
    </xf>
    <xf numFmtId="199" fontId="2" fillId="0" borderId="0" xfId="17" applyNumberFormat="1" applyFont="1" applyFill="1" applyAlignment="1" quotePrefix="1">
      <alignment horizontal="center"/>
    </xf>
    <xf numFmtId="199" fontId="1" fillId="0" borderId="0" xfId="17" applyNumberFormat="1" applyFont="1" applyFill="1" applyAlignment="1">
      <alignment/>
    </xf>
    <xf numFmtId="0" fontId="2" fillId="0" borderId="0" xfId="23" applyFont="1">
      <alignment/>
      <protection/>
    </xf>
    <xf numFmtId="0" fontId="2" fillId="0" borderId="0" xfId="23" applyFont="1" applyAlignment="1">
      <alignment horizontal="center"/>
      <protection/>
    </xf>
    <xf numFmtId="199" fontId="2" fillId="0" borderId="0" xfId="17" applyNumberFormat="1" applyFont="1" applyFill="1" applyAlignment="1">
      <alignment horizontal="center"/>
    </xf>
    <xf numFmtId="37" fontId="2" fillId="0" borderId="0" xfId="18" applyNumberFormat="1" applyFont="1" applyBorder="1" applyAlignment="1">
      <alignment horizontal="center"/>
    </xf>
    <xf numFmtId="15" fontId="2" fillId="0" borderId="0" xfId="23" applyNumberFormat="1" applyFont="1" applyAlignment="1" quotePrefix="1">
      <alignment horizontal="center"/>
      <protection/>
    </xf>
    <xf numFmtId="37" fontId="2" fillId="0" borderId="0" xfId="18" applyNumberFormat="1" applyFont="1" applyBorder="1" applyAlignment="1" quotePrefix="1">
      <alignment horizontal="center"/>
    </xf>
    <xf numFmtId="199" fontId="1" fillId="0" borderId="0" xfId="17" applyNumberFormat="1" applyFont="1" applyAlignment="1">
      <alignment/>
    </xf>
    <xf numFmtId="199" fontId="1" fillId="0" borderId="1" xfId="17" applyNumberFormat="1" applyFont="1" applyFill="1" applyBorder="1" applyAlignment="1">
      <alignment/>
    </xf>
    <xf numFmtId="199" fontId="1" fillId="0" borderId="0" xfId="23" applyNumberFormat="1" applyFont="1">
      <alignment/>
      <protection/>
    </xf>
    <xf numFmtId="199" fontId="1" fillId="0" borderId="0" xfId="17" applyNumberFormat="1" applyFont="1" applyFill="1" applyBorder="1" applyAlignment="1">
      <alignment/>
    </xf>
    <xf numFmtId="37" fontId="1" fillId="0" borderId="0" xfId="18" applyNumberFormat="1" applyFont="1" applyFill="1" applyBorder="1" applyAlignment="1">
      <alignment/>
    </xf>
    <xf numFmtId="199" fontId="1" fillId="0" borderId="9" xfId="17" applyNumberFormat="1" applyFont="1" applyFill="1" applyBorder="1" applyAlignment="1">
      <alignment/>
    </xf>
    <xf numFmtId="0" fontId="2" fillId="0" borderId="0" xfId="17" applyNumberFormat="1" applyFont="1" applyFill="1" applyAlignment="1">
      <alignment horizontal="center"/>
    </xf>
    <xf numFmtId="199" fontId="2" fillId="0" borderId="0" xfId="18" applyNumberFormat="1" applyFont="1" applyFill="1" applyAlignment="1" quotePrefix="1">
      <alignment horizontal="center"/>
    </xf>
    <xf numFmtId="37" fontId="2" fillId="0" borderId="0" xfId="17" applyNumberFormat="1" applyFont="1" applyAlignment="1" quotePrefix="1">
      <alignment horizontal="center"/>
    </xf>
    <xf numFmtId="199" fontId="1" fillId="0" borderId="0" xfId="18" applyNumberFormat="1" applyFont="1" applyFill="1" applyAlignment="1">
      <alignment/>
    </xf>
    <xf numFmtId="199" fontId="1" fillId="0" borderId="12" xfId="18" applyNumberFormat="1" applyFont="1" applyFill="1" applyBorder="1" applyAlignment="1">
      <alignment/>
    </xf>
    <xf numFmtId="0" fontId="1" fillId="0" borderId="0" xfId="24" applyFont="1" applyAlignment="1">
      <alignment horizontal="justify" vertical="top" wrapText="1"/>
      <protection/>
    </xf>
    <xf numFmtId="0" fontId="1" fillId="0" borderId="0" xfId="24" applyFont="1" applyAlignment="1">
      <alignment horizontal="left" vertical="top" wrapText="1"/>
      <protection/>
    </xf>
    <xf numFmtId="0" fontId="2" fillId="0" borderId="0" xfId="24" applyFont="1" applyAlignment="1">
      <alignment horizontal="left" vertical="top" wrapText="1"/>
      <protection/>
    </xf>
    <xf numFmtId="0" fontId="1" fillId="0" borderId="0" xfId="24" applyFont="1" applyFill="1" applyAlignment="1">
      <alignment vertical="top" wrapText="1"/>
      <protection/>
    </xf>
    <xf numFmtId="0" fontId="6" fillId="0" borderId="0" xfId="24" applyFont="1" applyAlignment="1">
      <alignment horizontal="left" vertical="top" wrapText="1"/>
      <protection/>
    </xf>
    <xf numFmtId="0" fontId="2" fillId="0" borderId="0" xfId="24" applyFont="1" applyAlignment="1">
      <alignment/>
      <protection/>
    </xf>
    <xf numFmtId="0" fontId="1" fillId="0" borderId="0" xfId="24" applyFont="1" applyAlignment="1">
      <alignment/>
      <protection/>
    </xf>
    <xf numFmtId="0" fontId="1" fillId="0" borderId="0" xfId="24" applyFont="1" applyFill="1">
      <alignment/>
      <protection/>
    </xf>
    <xf numFmtId="37" fontId="1" fillId="0" borderId="0" xfId="24" applyNumberFormat="1" applyFont="1" applyFill="1">
      <alignment/>
      <protection/>
    </xf>
    <xf numFmtId="0" fontId="2" fillId="0" borderId="0" xfId="24" applyFont="1" applyAlignment="1">
      <alignment vertical="top"/>
      <protection/>
    </xf>
    <xf numFmtId="0" fontId="1" fillId="0" borderId="0" xfId="24" applyFont="1" applyFill="1" applyAlignment="1">
      <alignment horizontal="right"/>
      <protection/>
    </xf>
    <xf numFmtId="0" fontId="1" fillId="0" borderId="0" xfId="24" applyFont="1" applyAlignment="1">
      <alignment horizontal="justify"/>
      <protection/>
    </xf>
    <xf numFmtId="0" fontId="1" fillId="0" borderId="0" xfId="24" applyFont="1" applyFill="1" applyAlignment="1">
      <alignment horizontal="left" vertical="justify"/>
      <protection/>
    </xf>
    <xf numFmtId="0" fontId="1" fillId="0" borderId="0" xfId="24" applyFont="1" applyFill="1" applyAlignment="1">
      <alignment horizontal="left" vertical="top" wrapText="1"/>
      <protection/>
    </xf>
    <xf numFmtId="0" fontId="1" fillId="0" borderId="14" xfId="24" applyFont="1" applyBorder="1" applyAlignment="1">
      <alignment horizontal="center" vertical="center"/>
      <protection/>
    </xf>
    <xf numFmtId="0" fontId="1" fillId="0" borderId="12" xfId="24" applyFont="1" applyBorder="1" applyAlignment="1">
      <alignment horizontal="right" vertical="center"/>
      <protection/>
    </xf>
    <xf numFmtId="0" fontId="1" fillId="0" borderId="12" xfId="24" applyFont="1" applyBorder="1" applyAlignment="1">
      <alignment horizontal="center" vertical="center"/>
      <protection/>
    </xf>
    <xf numFmtId="0" fontId="1" fillId="0" borderId="12" xfId="24" applyFont="1" applyBorder="1" applyAlignment="1">
      <alignment horizontal="center" vertical="center" wrapText="1"/>
      <protection/>
    </xf>
    <xf numFmtId="0" fontId="1" fillId="0" borderId="15" xfId="24" applyFont="1" applyBorder="1" applyAlignment="1">
      <alignment horizontal="center" vertical="center" wrapText="1"/>
      <protection/>
    </xf>
    <xf numFmtId="0" fontId="1" fillId="0" borderId="16" xfId="24" applyFont="1" applyBorder="1" applyAlignment="1">
      <alignment horizontal="center"/>
      <protection/>
    </xf>
    <xf numFmtId="0" fontId="1" fillId="0" borderId="16" xfId="24" applyFont="1" applyBorder="1" applyAlignment="1">
      <alignment horizontal="center" vertical="top" wrapText="1"/>
      <protection/>
    </xf>
    <xf numFmtId="173" fontId="1" fillId="0" borderId="16" xfId="24" applyNumberFormat="1" applyFont="1" applyBorder="1">
      <alignment/>
      <protection/>
    </xf>
    <xf numFmtId="173" fontId="1" fillId="0" borderId="17" xfId="24" applyNumberFormat="1" applyFont="1" applyBorder="1">
      <alignment/>
      <protection/>
    </xf>
    <xf numFmtId="0" fontId="1" fillId="0" borderId="0" xfId="24" applyFont="1" applyBorder="1" applyAlignment="1">
      <alignment horizontal="left" vertical="top" wrapText="1"/>
      <protection/>
    </xf>
    <xf numFmtId="0" fontId="1" fillId="0" borderId="6" xfId="24" applyFont="1" applyBorder="1" applyAlignment="1">
      <alignment horizontal="left" vertical="top" wrapText="1"/>
      <protection/>
    </xf>
    <xf numFmtId="37" fontId="1" fillId="0" borderId="16" xfId="18" applyNumberFormat="1" applyFont="1" applyBorder="1" applyAlignment="1">
      <alignment horizontal="right" vertical="top" wrapText="1"/>
    </xf>
    <xf numFmtId="0" fontId="1" fillId="0" borderId="0" xfId="24" applyNumberFormat="1" applyFont="1" applyAlignment="1">
      <alignment horizontal="left" vertical="top" wrapText="1"/>
      <protection/>
    </xf>
    <xf numFmtId="0" fontId="1" fillId="0" borderId="18" xfId="24" applyFont="1" applyBorder="1" applyAlignment="1">
      <alignment horizontal="left" vertical="top" wrapText="1"/>
      <protection/>
    </xf>
    <xf numFmtId="43" fontId="1" fillId="0" borderId="16" xfId="18" applyFont="1" applyBorder="1" applyAlignment="1">
      <alignment horizontal="center" vertical="top" wrapText="1"/>
    </xf>
    <xf numFmtId="37" fontId="1" fillId="0" borderId="18" xfId="24" applyNumberFormat="1" applyFont="1" applyBorder="1" applyAlignment="1">
      <alignment horizontal="left" vertical="top" wrapText="1"/>
      <protection/>
    </xf>
    <xf numFmtId="0" fontId="1" fillId="0" borderId="17" xfId="24" applyFont="1" applyBorder="1">
      <alignment/>
      <protection/>
    </xf>
    <xf numFmtId="0" fontId="1" fillId="0" borderId="7" xfId="24" applyFont="1" applyBorder="1" applyAlignment="1">
      <alignment horizontal="left" vertical="top" wrapText="1"/>
      <protection/>
    </xf>
    <xf numFmtId="0" fontId="1" fillId="0" borderId="1" xfId="24" applyFont="1" applyBorder="1" applyAlignment="1">
      <alignment horizontal="left" vertical="top" wrapText="1"/>
      <protection/>
    </xf>
    <xf numFmtId="0" fontId="1" fillId="0" borderId="8" xfId="24" applyFont="1" applyBorder="1" applyAlignment="1">
      <alignment horizontal="left" vertical="top" wrapText="1"/>
      <protection/>
    </xf>
    <xf numFmtId="37" fontId="1" fillId="0" borderId="7" xfId="24" applyNumberFormat="1" applyFont="1" applyBorder="1" applyAlignment="1">
      <alignment vertical="top" wrapText="1"/>
      <protection/>
    </xf>
    <xf numFmtId="37" fontId="1" fillId="0" borderId="18" xfId="24" applyNumberFormat="1" applyFont="1" applyBorder="1" applyAlignment="1">
      <alignment vertical="top" wrapText="1"/>
      <protection/>
    </xf>
    <xf numFmtId="37" fontId="1" fillId="0" borderId="0" xfId="24" applyNumberFormat="1" applyFont="1" applyBorder="1" applyAlignment="1">
      <alignment vertical="top" wrapText="1"/>
      <protection/>
    </xf>
    <xf numFmtId="0" fontId="1" fillId="0" borderId="17" xfId="24" applyFont="1" applyBorder="1" applyAlignment="1">
      <alignment horizontal="center" vertical="center"/>
      <protection/>
    </xf>
    <xf numFmtId="0" fontId="1" fillId="0" borderId="16" xfId="24" applyFont="1" applyBorder="1" applyAlignment="1">
      <alignment horizontal="center" vertical="center"/>
      <protection/>
    </xf>
    <xf numFmtId="0" fontId="1" fillId="0" borderId="18" xfId="24" applyFont="1" applyBorder="1" applyAlignment="1">
      <alignment horizontal="center" vertical="center"/>
      <protection/>
    </xf>
    <xf numFmtId="0" fontId="1" fillId="0" borderId="16" xfId="24" applyFont="1" applyBorder="1">
      <alignment/>
      <protection/>
    </xf>
    <xf numFmtId="3" fontId="1" fillId="0" borderId="5" xfId="24" applyNumberFormat="1" applyFont="1" applyBorder="1" applyAlignment="1">
      <alignment horizontal="right"/>
      <protection/>
    </xf>
    <xf numFmtId="4" fontId="1" fillId="0" borderId="16" xfId="24" applyNumberFormat="1" applyFont="1" applyBorder="1" applyAlignment="1">
      <alignment horizontal="center"/>
      <protection/>
    </xf>
    <xf numFmtId="0" fontId="1" fillId="0" borderId="18" xfId="24" applyFont="1" applyBorder="1">
      <alignment/>
      <protection/>
    </xf>
    <xf numFmtId="0" fontId="1" fillId="0" borderId="18" xfId="24" applyFont="1" applyBorder="1" applyAlignment="1">
      <alignment horizontal="center"/>
      <protection/>
    </xf>
    <xf numFmtId="0" fontId="1" fillId="0" borderId="8" xfId="24" applyFont="1" applyBorder="1">
      <alignment/>
      <protection/>
    </xf>
    <xf numFmtId="0" fontId="2" fillId="0" borderId="0" xfId="24" applyFont="1" applyAlignment="1">
      <alignment horizontal="right" vertical="top"/>
      <protection/>
    </xf>
    <xf numFmtId="0" fontId="2" fillId="0" borderId="0" xfId="24" applyNumberFormat="1" applyFont="1" applyAlignment="1" quotePrefix="1">
      <alignment horizontal="center" vertical="top" wrapText="1"/>
      <protection/>
    </xf>
    <xf numFmtId="209" fontId="1" fillId="0" borderId="0" xfId="24" applyNumberFormat="1" applyFont="1" applyAlignment="1">
      <alignment horizontal="left" vertical="top" wrapText="1"/>
      <protection/>
    </xf>
    <xf numFmtId="0" fontId="1" fillId="0" borderId="0" xfId="24" applyFont="1" applyFill="1" applyAlignment="1">
      <alignment horizontal="justify" vertical="top" wrapText="1"/>
      <protection/>
    </xf>
    <xf numFmtId="0" fontId="1" fillId="0" borderId="0" xfId="24" applyFont="1" applyFill="1" applyAlignment="1">
      <alignment horizontal="left"/>
      <protection/>
    </xf>
    <xf numFmtId="0" fontId="1" fillId="0" borderId="0" xfId="24" applyFont="1" applyFill="1" applyAlignment="1">
      <alignment horizontal="center" vertical="top" wrapText="1"/>
      <protection/>
    </xf>
    <xf numFmtId="174" fontId="1" fillId="0" borderId="0" xfId="18" applyNumberFormat="1" applyFont="1" applyFill="1" applyAlignment="1" quotePrefix="1">
      <alignment horizontal="center" vertical="top" wrapText="1"/>
    </xf>
    <xf numFmtId="174" fontId="1" fillId="0" borderId="1" xfId="18" applyNumberFormat="1" applyFont="1" applyFill="1" applyBorder="1" applyAlignment="1">
      <alignment vertical="top" wrapText="1"/>
    </xf>
    <xf numFmtId="174" fontId="1" fillId="0" borderId="13" xfId="18" applyNumberFormat="1" applyFont="1" applyFill="1" applyBorder="1" applyAlignment="1" quotePrefix="1">
      <alignment vertical="top" wrapText="1"/>
    </xf>
    <xf numFmtId="0" fontId="2" fillId="0" borderId="0" xfId="24" applyFont="1" applyFill="1">
      <alignment/>
      <protection/>
    </xf>
    <xf numFmtId="0" fontId="1" fillId="0" borderId="0" xfId="24" applyFont="1" applyFill="1" applyBorder="1" applyAlignment="1">
      <alignment horizontal="left" vertical="center"/>
      <protection/>
    </xf>
    <xf numFmtId="0" fontId="1" fillId="0" borderId="0" xfId="24" applyFont="1" applyBorder="1" applyAlignment="1">
      <alignment horizontal="right" vertical="center"/>
      <protection/>
    </xf>
    <xf numFmtId="0" fontId="1" fillId="0" borderId="0" xfId="24" applyFont="1" applyBorder="1" applyAlignment="1">
      <alignment horizontal="center" vertical="center"/>
      <protection/>
    </xf>
    <xf numFmtId="0" fontId="1" fillId="0" borderId="0" xfId="24" applyFont="1" applyBorder="1" applyAlignment="1">
      <alignment horizontal="center" vertical="center" wrapText="1"/>
      <protection/>
    </xf>
    <xf numFmtId="174" fontId="1" fillId="0" borderId="0" xfId="18" applyNumberFormat="1" applyFont="1" applyFill="1" applyAlignment="1" quotePrefix="1">
      <alignment/>
    </xf>
    <xf numFmtId="0" fontId="1" fillId="0" borderId="0" xfId="24" applyFont="1" applyFill="1" applyAlignment="1">
      <alignment horizontal="right" vertical="top" wrapText="1"/>
      <protection/>
    </xf>
    <xf numFmtId="0" fontId="1" fillId="0" borderId="0" xfId="24" applyFont="1" applyAlignment="1">
      <alignment horizontal="center" vertical="top" wrapText="1"/>
      <protection/>
    </xf>
    <xf numFmtId="37" fontId="1" fillId="0" borderId="0" xfId="18" applyNumberFormat="1" applyFont="1" applyAlignment="1">
      <alignment horizontal="center" vertical="top" wrapText="1"/>
    </xf>
    <xf numFmtId="37" fontId="1" fillId="0" borderId="0" xfId="18" applyNumberFormat="1" applyFont="1" applyFill="1" applyAlignment="1">
      <alignment horizontal="right"/>
    </xf>
    <xf numFmtId="37" fontId="1" fillId="0" borderId="0" xfId="18" applyNumberFormat="1" applyFont="1" applyAlignment="1">
      <alignment horizontal="right" vertical="top" wrapText="1"/>
    </xf>
    <xf numFmtId="0" fontId="1" fillId="0" borderId="0" xfId="24" applyFont="1" applyAlignment="1">
      <alignment horizontal="left" vertical="top"/>
      <protection/>
    </xf>
    <xf numFmtId="174" fontId="1" fillId="0" borderId="0" xfId="18" applyNumberFormat="1" applyFont="1" applyFill="1" applyAlignment="1" quotePrefix="1">
      <alignment horizontal="right"/>
    </xf>
    <xf numFmtId="174" fontId="1" fillId="0" borderId="0" xfId="18" applyNumberFormat="1" applyFont="1" applyFill="1" applyAlignment="1">
      <alignment horizontal="right" vertical="top" wrapText="1"/>
    </xf>
    <xf numFmtId="37" fontId="1" fillId="0" borderId="0" xfId="18" applyNumberFormat="1" applyFont="1" applyFill="1" applyAlignment="1">
      <alignment horizontal="right" vertical="top" wrapText="1"/>
    </xf>
    <xf numFmtId="174" fontId="1" fillId="0" borderId="1" xfId="18" applyNumberFormat="1" applyFont="1" applyFill="1" applyBorder="1" applyAlignment="1">
      <alignment horizontal="center" vertical="top" wrapText="1"/>
    </xf>
    <xf numFmtId="37" fontId="1" fillId="0" borderId="0" xfId="24" applyNumberFormat="1" applyFont="1" applyAlignment="1">
      <alignment horizontal="left" vertical="top" wrapText="1"/>
      <protection/>
    </xf>
    <xf numFmtId="37" fontId="1" fillId="0" borderId="13" xfId="24" applyNumberFormat="1" applyFont="1" applyBorder="1" applyAlignment="1">
      <alignment horizontal="right" vertical="top" wrapText="1"/>
      <protection/>
    </xf>
    <xf numFmtId="174" fontId="1" fillId="0" borderId="0" xfId="18" applyNumberFormat="1" applyFont="1" applyFill="1" applyBorder="1" applyAlignment="1">
      <alignment horizontal="center" vertical="top" wrapText="1"/>
    </xf>
    <xf numFmtId="37" fontId="1" fillId="0" borderId="0" xfId="24" applyNumberFormat="1" applyFont="1" applyBorder="1" applyAlignment="1">
      <alignment horizontal="right" vertical="top" wrapText="1"/>
      <protection/>
    </xf>
    <xf numFmtId="0" fontId="8" fillId="0" borderId="0" xfId="24" applyFont="1" applyAlignment="1">
      <alignment horizontal="left" vertical="top" wrapText="1"/>
      <protection/>
    </xf>
    <xf numFmtId="174" fontId="1" fillId="0" borderId="0" xfId="18" applyNumberFormat="1" applyFont="1" applyAlignment="1" quotePrefix="1">
      <alignment horizontal="right"/>
    </xf>
    <xf numFmtId="37" fontId="1" fillId="0" borderId="0" xfId="18" applyNumberFormat="1" applyFont="1" applyAlignment="1" quotePrefix="1">
      <alignment horizontal="right"/>
    </xf>
    <xf numFmtId="0" fontId="1" fillId="0" borderId="9" xfId="24" applyFont="1" applyBorder="1" applyAlignment="1">
      <alignment horizontal="center"/>
      <protection/>
    </xf>
    <xf numFmtId="0" fontId="1" fillId="0" borderId="0" xfId="24" applyFont="1" applyAlignment="1">
      <alignment horizontal="center"/>
      <protection/>
    </xf>
    <xf numFmtId="43" fontId="1" fillId="0" borderId="0" xfId="18" applyFont="1" applyAlignment="1" quotePrefix="1">
      <alignment horizontal="center"/>
    </xf>
    <xf numFmtId="174" fontId="1" fillId="0" borderId="0" xfId="18" applyNumberFormat="1" applyFont="1" applyAlignment="1">
      <alignment horizontal="center"/>
    </xf>
    <xf numFmtId="174" fontId="1" fillId="0" borderId="0" xfId="18" applyNumberFormat="1" applyFont="1" applyBorder="1" applyAlignment="1" quotePrefix="1">
      <alignment horizontal="center"/>
    </xf>
    <xf numFmtId="0" fontId="1" fillId="0" borderId="9" xfId="24" applyFont="1" applyBorder="1">
      <alignment/>
      <protection/>
    </xf>
    <xf numFmtId="174" fontId="1" fillId="0" borderId="0" xfId="24" applyNumberFormat="1" applyFont="1" applyBorder="1">
      <alignment/>
      <protection/>
    </xf>
    <xf numFmtId="37" fontId="1" fillId="0" borderId="13" xfId="18" applyNumberFormat="1" applyFont="1" applyBorder="1" applyAlignment="1">
      <alignment horizontal="right"/>
    </xf>
    <xf numFmtId="0" fontId="1" fillId="0" borderId="5" xfId="24" applyFont="1" applyBorder="1" applyAlignment="1">
      <alignment horizontal="left" vertical="top" wrapText="1"/>
      <protection/>
    </xf>
    <xf numFmtId="3" fontId="1" fillId="0" borderId="9" xfId="24" applyNumberFormat="1" applyFont="1" applyFill="1" applyBorder="1" applyAlignment="1">
      <alignment horizontal="right"/>
      <protection/>
    </xf>
    <xf numFmtId="3" fontId="1" fillId="0" borderId="0" xfId="24" applyNumberFormat="1" applyFont="1" applyFill="1" applyBorder="1">
      <alignment/>
      <protection/>
    </xf>
    <xf numFmtId="0" fontId="9" fillId="0" borderId="0" xfId="24" applyFont="1" applyAlignment="1">
      <alignment vertical="top"/>
      <protection/>
    </xf>
    <xf numFmtId="0" fontId="9" fillId="0" borderId="0" xfId="24" applyFont="1">
      <alignment/>
      <protection/>
    </xf>
    <xf numFmtId="0" fontId="1" fillId="0" borderId="1" xfId="24" applyFont="1" applyBorder="1" applyAlignment="1">
      <alignment horizontal="center" vertical="center"/>
      <protection/>
    </xf>
    <xf numFmtId="0" fontId="1" fillId="0" borderId="1" xfId="24" applyFont="1" applyBorder="1" applyAlignment="1">
      <alignment horizontal="center" vertical="center" wrapText="1"/>
      <protection/>
    </xf>
    <xf numFmtId="3" fontId="1" fillId="0" borderId="0" xfId="24" applyNumberFormat="1" applyFont="1" applyAlignment="1">
      <alignment horizontal="center" vertical="center"/>
      <protection/>
    </xf>
    <xf numFmtId="43" fontId="1" fillId="0" borderId="0" xfId="18" applyFont="1" applyAlignment="1" quotePrefix="1">
      <alignment horizontal="center" vertical="center"/>
    </xf>
    <xf numFmtId="0" fontId="1" fillId="0" borderId="0" xfId="24" applyFont="1" applyAlignment="1">
      <alignment vertical="center" wrapText="1"/>
      <protection/>
    </xf>
    <xf numFmtId="3" fontId="1" fillId="0" borderId="0" xfId="24" applyNumberFormat="1" applyFont="1" applyAlignment="1">
      <alignment horizontal="center" vertical="center" wrapText="1"/>
      <protection/>
    </xf>
    <xf numFmtId="0" fontId="1" fillId="0" borderId="0" xfId="24" applyFont="1" applyAlignment="1">
      <alignment horizontal="center" vertical="center" wrapText="1"/>
      <protection/>
    </xf>
    <xf numFmtId="3" fontId="1" fillId="0" borderId="13" xfId="24" applyNumberFormat="1" applyFont="1" applyBorder="1" applyAlignment="1">
      <alignment horizontal="center" vertical="center" wrapText="1"/>
      <protection/>
    </xf>
    <xf numFmtId="3" fontId="1" fillId="0" borderId="0" xfId="24" applyNumberFormat="1" applyFont="1" applyFill="1">
      <alignment/>
      <protection/>
    </xf>
    <xf numFmtId="3" fontId="1" fillId="0" borderId="13" xfId="24" applyNumberFormat="1" applyFont="1" applyFill="1" applyBorder="1">
      <alignment/>
      <protection/>
    </xf>
    <xf numFmtId="3" fontId="1" fillId="0" borderId="0" xfId="24" applyNumberFormat="1" applyFont="1" applyFill="1" applyAlignment="1">
      <alignment horizontal="right"/>
      <protection/>
    </xf>
    <xf numFmtId="3" fontId="1" fillId="0" borderId="13" xfId="24" applyNumberFormat="1" applyFont="1" applyBorder="1">
      <alignment/>
      <protection/>
    </xf>
    <xf numFmtId="3" fontId="1" fillId="0" borderId="0" xfId="24" applyNumberFormat="1" applyFont="1" applyBorder="1">
      <alignment/>
      <protection/>
    </xf>
    <xf numFmtId="0" fontId="1" fillId="0" borderId="0" xfId="24" applyNumberFormat="1" applyFont="1" applyAlignment="1">
      <alignment horizontal="right" vertical="top"/>
      <protection/>
    </xf>
    <xf numFmtId="0" fontId="1" fillId="0" borderId="0" xfId="24" applyFont="1" applyAlignment="1">
      <alignment horizontal="center" vertical="top"/>
      <protection/>
    </xf>
    <xf numFmtId="0" fontId="1" fillId="0" borderId="0" xfId="0" applyFont="1" applyFill="1" applyAlignment="1">
      <alignment horizontal="left" vertical="top" wrapText="1"/>
    </xf>
    <xf numFmtId="209" fontId="1" fillId="0" borderId="0" xfId="24" applyNumberFormat="1" applyFont="1" applyAlignment="1">
      <alignment horizontal="right" vertical="top"/>
      <protection/>
    </xf>
    <xf numFmtId="209" fontId="1" fillId="0" borderId="0" xfId="24" applyNumberFormat="1" applyFont="1">
      <alignment/>
      <protection/>
    </xf>
    <xf numFmtId="209" fontId="1" fillId="0" borderId="0" xfId="24" applyNumberFormat="1" applyFont="1" applyAlignment="1">
      <alignment horizontal="right" vertical="top" wrapText="1"/>
      <protection/>
    </xf>
    <xf numFmtId="37" fontId="1" fillId="0" borderId="1" xfId="18" applyNumberFormat="1" applyFont="1" applyBorder="1" applyAlignment="1">
      <alignment horizontal="right" vertical="top" wrapText="1"/>
    </xf>
    <xf numFmtId="37" fontId="1" fillId="0" borderId="12" xfId="18" applyNumberFormat="1" applyFont="1" applyBorder="1" applyAlignment="1">
      <alignment horizontal="right" vertical="top" wrapText="1"/>
    </xf>
    <xf numFmtId="209" fontId="1" fillId="0" borderId="1" xfId="18" applyNumberFormat="1" applyFont="1" applyBorder="1" applyAlignment="1">
      <alignment horizontal="right" vertical="top" wrapText="1"/>
    </xf>
    <xf numFmtId="209" fontId="1" fillId="0" borderId="1" xfId="24" applyNumberFormat="1" applyFont="1" applyBorder="1" applyAlignment="1">
      <alignment horizontal="right" vertical="top" wrapText="1"/>
      <protection/>
    </xf>
    <xf numFmtId="209" fontId="1" fillId="0" borderId="0" xfId="24" applyNumberFormat="1" applyFont="1" applyBorder="1" applyAlignment="1">
      <alignment horizontal="right" vertical="top" wrapText="1"/>
      <protection/>
    </xf>
    <xf numFmtId="213" fontId="1" fillId="0" borderId="0" xfId="18" applyNumberFormat="1" applyFont="1" applyBorder="1" applyAlignment="1">
      <alignment horizontal="right" vertical="top" wrapText="1"/>
    </xf>
    <xf numFmtId="209" fontId="1" fillId="0" borderId="9" xfId="24" applyNumberFormat="1" applyFont="1" applyBorder="1" applyAlignment="1">
      <alignment horizontal="left" vertical="top" wrapText="1"/>
      <protection/>
    </xf>
    <xf numFmtId="209" fontId="1" fillId="0" borderId="0" xfId="24" applyNumberFormat="1" applyFont="1" applyBorder="1" applyAlignment="1">
      <alignment horizontal="left" vertical="top" wrapText="1"/>
      <protection/>
    </xf>
    <xf numFmtId="0" fontId="1" fillId="0" borderId="0" xfId="24" applyFont="1" applyFill="1" applyAlignment="1">
      <alignment vertical="top" wrapText="1"/>
      <protection/>
    </xf>
    <xf numFmtId="37" fontId="1" fillId="0" borderId="0" xfId="18" applyNumberFormat="1" applyFont="1" applyFill="1" applyBorder="1" applyAlignment="1">
      <alignment horizontal="right" vertical="top" wrapText="1"/>
    </xf>
    <xf numFmtId="37" fontId="1" fillId="0" borderId="0" xfId="18" applyNumberFormat="1" applyFont="1" applyBorder="1" applyAlignment="1">
      <alignment horizontal="right" vertical="top" wrapText="1"/>
    </xf>
    <xf numFmtId="39" fontId="1" fillId="0" borderId="0" xfId="18" applyNumberFormat="1" applyFont="1" applyAlignment="1">
      <alignment horizontal="right" vertical="top" wrapText="1"/>
    </xf>
    <xf numFmtId="39" fontId="1" fillId="0" borderId="9" xfId="18" applyNumberFormat="1" applyFont="1" applyBorder="1" applyAlignment="1">
      <alignment horizontal="right" vertical="top" wrapText="1"/>
    </xf>
    <xf numFmtId="209" fontId="2" fillId="0" borderId="0" xfId="24" applyNumberFormat="1" applyFont="1" applyAlignment="1">
      <alignment horizontal="right" vertical="top" wrapText="1"/>
      <protection/>
    </xf>
    <xf numFmtId="209" fontId="2" fillId="0" borderId="0" xfId="24" applyNumberFormat="1" applyFont="1" applyAlignment="1">
      <alignment wrapText="1"/>
      <protection/>
    </xf>
    <xf numFmtId="209" fontId="2" fillId="0" borderId="0" xfId="24" applyNumberFormat="1" applyFont="1" applyAlignment="1">
      <alignment horizontal="left" vertical="top" wrapText="1"/>
      <protection/>
    </xf>
    <xf numFmtId="209" fontId="2" fillId="0" borderId="0" xfId="24" applyNumberFormat="1" applyFont="1" applyAlignment="1" quotePrefix="1">
      <alignment horizontal="center" vertical="top" wrapText="1"/>
      <protection/>
    </xf>
    <xf numFmtId="0" fontId="1" fillId="0" borderId="0" xfId="24" applyNumberFormat="1" applyFont="1" applyAlignment="1" quotePrefix="1">
      <alignment horizontal="left" vertical="top" wrapText="1"/>
      <protection/>
    </xf>
    <xf numFmtId="49" fontId="1" fillId="0" borderId="0" xfId="24" applyNumberFormat="1" applyFont="1">
      <alignment/>
      <protection/>
    </xf>
    <xf numFmtId="15" fontId="1" fillId="0" borderId="0" xfId="24" applyNumberFormat="1" applyFont="1">
      <alignment/>
      <protection/>
    </xf>
    <xf numFmtId="0" fontId="1" fillId="0" borderId="0" xfId="24" applyNumberFormat="1" applyFont="1" applyAlignment="1">
      <alignment horizontal="right" vertical="top" wrapText="1"/>
      <protection/>
    </xf>
    <xf numFmtId="0" fontId="2" fillId="0" borderId="0" xfId="24" applyNumberFormat="1" applyFont="1" applyAlignment="1">
      <alignment horizontal="right" vertical="top" wrapText="1"/>
      <protection/>
    </xf>
    <xf numFmtId="0" fontId="2" fillId="0" borderId="0" xfId="24" applyNumberFormat="1" applyFont="1" applyAlignment="1">
      <alignment horizontal="right" vertical="top"/>
      <protection/>
    </xf>
    <xf numFmtId="209" fontId="1" fillId="0" borderId="0" xfId="0" applyNumberFormat="1" applyFont="1" applyAlignment="1">
      <alignment horizontal="left" vertical="top" wrapText="1"/>
    </xf>
    <xf numFmtId="209" fontId="1" fillId="0" borderId="0" xfId="0" applyNumberFormat="1" applyFont="1" applyAlignment="1" quotePrefix="1">
      <alignment horizontal="left" vertical="top" wrapText="1"/>
    </xf>
    <xf numFmtId="0" fontId="2" fillId="0" borderId="0" xfId="24" applyNumberFormat="1" applyFont="1" applyAlignment="1" quotePrefix="1">
      <alignment horizontal="center" vertical="top" wrapText="1"/>
      <protection/>
    </xf>
    <xf numFmtId="0" fontId="1" fillId="0" borderId="0" xfId="24" applyNumberFormat="1" applyFont="1" applyAlignment="1">
      <alignment horizontal="left" vertical="justify" wrapText="1"/>
      <protection/>
    </xf>
    <xf numFmtId="0" fontId="1" fillId="0" borderId="0" xfId="24" applyNumberFormat="1" applyFont="1" applyAlignment="1">
      <alignment horizontal="left" vertical="top" wrapText="1"/>
      <protection/>
    </xf>
    <xf numFmtId="0" fontId="1" fillId="0" borderId="0" xfId="24" applyFont="1" applyAlignment="1">
      <alignment vertical="justify"/>
      <protection/>
    </xf>
    <xf numFmtId="209" fontId="2" fillId="0" borderId="0" xfId="24" applyNumberFormat="1" applyFont="1" applyAlignment="1" quotePrefix="1">
      <alignment horizontal="center" vertical="top"/>
      <protection/>
    </xf>
    <xf numFmtId="0" fontId="2" fillId="0" borderId="0" xfId="24" applyFont="1" applyAlignment="1" quotePrefix="1">
      <alignment horizontal="center"/>
      <protection/>
    </xf>
    <xf numFmtId="0" fontId="1" fillId="0" borderId="6" xfId="24" applyFont="1" applyBorder="1" applyAlignment="1">
      <alignment horizontal="center" vertical="center"/>
      <protection/>
    </xf>
    <xf numFmtId="0" fontId="1" fillId="0" borderId="0" xfId="24" applyFont="1" applyAlignment="1">
      <alignment horizontal="justify" vertical="top" wrapText="1"/>
      <protection/>
    </xf>
    <xf numFmtId="0" fontId="1" fillId="0" borderId="2" xfId="24" applyFont="1" applyBorder="1" applyAlignment="1">
      <alignment horizontal="center" vertical="center"/>
      <protection/>
    </xf>
    <xf numFmtId="0" fontId="1" fillId="0" borderId="4" xfId="24" applyFont="1" applyBorder="1" applyAlignment="1">
      <alignment horizontal="center" vertical="center"/>
      <protection/>
    </xf>
    <xf numFmtId="0" fontId="1" fillId="0" borderId="0" xfId="24" applyFont="1" applyAlignment="1">
      <alignment horizontal="left" vertical="top"/>
      <protection/>
    </xf>
    <xf numFmtId="0" fontId="7" fillId="0" borderId="0" xfId="24" applyFont="1" applyBorder="1" applyAlignment="1">
      <alignment horizontal="center" vertical="top" wrapText="1"/>
      <protection/>
    </xf>
    <xf numFmtId="0" fontId="1" fillId="0" borderId="0" xfId="24" applyFont="1" applyFill="1" applyAlignment="1">
      <alignment horizontal="center" vertical="top" wrapText="1"/>
      <protection/>
    </xf>
    <xf numFmtId="209" fontId="1" fillId="0" borderId="0" xfId="24" applyNumberFormat="1" applyFont="1" applyAlignment="1">
      <alignment horizontal="left" vertical="top" wrapText="1"/>
      <protection/>
    </xf>
    <xf numFmtId="209" fontId="1" fillId="0" borderId="0" xfId="24" applyNumberFormat="1" applyFont="1" applyAlignment="1">
      <alignment/>
      <protection/>
    </xf>
    <xf numFmtId="0" fontId="2" fillId="0" borderId="0" xfId="24" applyFont="1" applyAlignment="1">
      <alignment horizontal="center"/>
      <protection/>
    </xf>
    <xf numFmtId="0" fontId="2" fillId="0" borderId="7" xfId="24" applyFont="1" applyBorder="1" applyAlignment="1">
      <alignment horizontal="center"/>
      <protection/>
    </xf>
    <xf numFmtId="0" fontId="2" fillId="0" borderId="1" xfId="24" applyFont="1" applyBorder="1" applyAlignment="1">
      <alignment horizontal="center"/>
      <protection/>
    </xf>
    <xf numFmtId="0" fontId="2" fillId="0" borderId="8" xfId="24" applyFont="1" applyBorder="1" applyAlignment="1">
      <alignment horizontal="center"/>
      <protection/>
    </xf>
    <xf numFmtId="0" fontId="2" fillId="0" borderId="2" xfId="24" applyFont="1" applyBorder="1" applyAlignment="1">
      <alignment horizontal="center"/>
      <protection/>
    </xf>
    <xf numFmtId="0" fontId="2" fillId="0" borderId="3" xfId="24" applyFont="1" applyBorder="1" applyAlignment="1">
      <alignment horizontal="center"/>
      <protection/>
    </xf>
    <xf numFmtId="0" fontId="2" fillId="0" borderId="4" xfId="24" applyFont="1" applyBorder="1" applyAlignment="1">
      <alignment horizontal="center"/>
      <protection/>
    </xf>
    <xf numFmtId="0" fontId="2" fillId="0" borderId="2" xfId="24" applyFont="1" applyBorder="1" applyAlignment="1">
      <alignment horizontal="center" vertical="center"/>
      <protection/>
    </xf>
    <xf numFmtId="0" fontId="3" fillId="0" borderId="3" xfId="24" applyBorder="1" applyAlignment="1">
      <alignment horizontal="center" vertical="center"/>
      <protection/>
    </xf>
    <xf numFmtId="0" fontId="3" fillId="0" borderId="4" xfId="24" applyBorder="1" applyAlignment="1">
      <alignment horizontal="center" vertical="center"/>
      <protection/>
    </xf>
    <xf numFmtId="0" fontId="3" fillId="0" borderId="7" xfId="24" applyBorder="1" applyAlignment="1">
      <alignment horizontal="center" vertical="center"/>
      <protection/>
    </xf>
    <xf numFmtId="0" fontId="3" fillId="0" borderId="1" xfId="24" applyBorder="1" applyAlignment="1">
      <alignment horizontal="center" vertical="center"/>
      <protection/>
    </xf>
    <xf numFmtId="0" fontId="3" fillId="0" borderId="8" xfId="24" applyBorder="1" applyAlignment="1">
      <alignment horizontal="center" vertical="center"/>
      <protection/>
    </xf>
    <xf numFmtId="0" fontId="1" fillId="0" borderId="2" xfId="24" applyFont="1" applyBorder="1" applyAlignment="1">
      <alignment horizontal="center"/>
      <protection/>
    </xf>
    <xf numFmtId="0" fontId="1" fillId="0" borderId="4" xfId="24" applyFont="1" applyBorder="1" applyAlignment="1">
      <alignment horizontal="center"/>
      <protection/>
    </xf>
    <xf numFmtId="0" fontId="1" fillId="0" borderId="7" xfId="24" applyFont="1" applyBorder="1" applyAlignment="1">
      <alignment horizontal="center"/>
      <protection/>
    </xf>
    <xf numFmtId="0" fontId="1" fillId="0" borderId="8" xfId="24" applyFont="1" applyBorder="1" applyAlignment="1">
      <alignment horizontal="center"/>
      <protection/>
    </xf>
    <xf numFmtId="37" fontId="1" fillId="0" borderId="0" xfId="18" applyNumberFormat="1" applyFont="1" applyAlignment="1">
      <alignment horizontal="center"/>
    </xf>
    <xf numFmtId="37" fontId="2" fillId="0" borderId="0" xfId="18" applyNumberFormat="1" applyFont="1" applyAlignment="1" quotePrefix="1">
      <alignment horizontal="center"/>
    </xf>
    <xf numFmtId="0" fontId="2" fillId="0" borderId="0" xfId="23" applyFont="1" applyAlignment="1" quotePrefix="1">
      <alignment horizontal="center"/>
      <protection/>
    </xf>
    <xf numFmtId="0" fontId="1" fillId="0" borderId="0" xfId="24" applyFont="1" applyAlignment="1">
      <alignment horizontal="left" vertical="top" wrapText="1"/>
      <protection/>
    </xf>
    <xf numFmtId="0" fontId="1" fillId="0" borderId="0" xfId="24" applyFont="1" applyFill="1" applyAlignment="1">
      <alignment horizontal="justify" vertical="top" wrapText="1"/>
      <protection/>
    </xf>
    <xf numFmtId="0" fontId="1" fillId="0" borderId="0" xfId="24" applyFont="1" applyFill="1" applyAlignment="1">
      <alignment horizontal="justify" vertical="top"/>
      <protection/>
    </xf>
    <xf numFmtId="0" fontId="1" fillId="0" borderId="0" xfId="24" applyFont="1" applyFill="1" applyAlignment="1">
      <alignment horizontal="left" vertical="top" wrapText="1"/>
      <protection/>
    </xf>
    <xf numFmtId="0" fontId="2" fillId="0" borderId="0" xfId="24" applyFont="1" applyAlignment="1">
      <alignment horizontal="left" vertical="top" wrapText="1"/>
      <protection/>
    </xf>
    <xf numFmtId="0" fontId="1" fillId="0" borderId="5" xfId="24" applyFont="1" applyBorder="1" applyAlignment="1">
      <alignment horizontal="center" vertical="center"/>
      <protection/>
    </xf>
    <xf numFmtId="0" fontId="1" fillId="0" borderId="0" xfId="24" applyFont="1" applyBorder="1" applyAlignment="1">
      <alignment horizontal="left" vertical="top" wrapText="1"/>
      <protection/>
    </xf>
    <xf numFmtId="0" fontId="1" fillId="0" borderId="6" xfId="24" applyFont="1" applyBorder="1" applyAlignment="1">
      <alignment horizontal="left" vertical="top" wrapText="1"/>
      <protection/>
    </xf>
    <xf numFmtId="0" fontId="6" fillId="0" borderId="0" xfId="24" applyFont="1" applyAlignment="1">
      <alignment horizontal="justify" vertical="top" wrapText="1"/>
      <protection/>
    </xf>
    <xf numFmtId="0" fontId="6" fillId="0" borderId="0" xfId="24" applyFont="1" applyFill="1" applyAlignment="1">
      <alignment horizontal="justify" vertical="top" wrapText="1"/>
      <protection/>
    </xf>
    <xf numFmtId="0" fontId="2" fillId="0" borderId="0" xfId="24" applyFont="1" applyAlignment="1">
      <alignment horizontal="left"/>
      <protection/>
    </xf>
    <xf numFmtId="0" fontId="1" fillId="0" borderId="0" xfId="0" applyFont="1" applyFill="1" applyAlignment="1">
      <alignment horizontal="justify" vertical="top" wrapText="1"/>
    </xf>
    <xf numFmtId="0" fontId="1" fillId="0" borderId="0" xfId="24" applyFont="1" applyAlignment="1">
      <alignment horizontal="left"/>
      <protection/>
    </xf>
    <xf numFmtId="0" fontId="1" fillId="0" borderId="0" xfId="24" applyFont="1" applyAlignment="1">
      <alignment vertical="center" wrapText="1"/>
      <protection/>
    </xf>
    <xf numFmtId="0" fontId="2" fillId="0" borderId="0" xfId="24" applyNumberFormat="1" applyFont="1" applyAlignment="1" quotePrefix="1">
      <alignment horizontal="center" vertical="top"/>
      <protection/>
    </xf>
    <xf numFmtId="0" fontId="1" fillId="0" borderId="0" xfId="24" applyFont="1" applyAlignment="1">
      <alignment vertical="top" wrapText="1"/>
      <protection/>
    </xf>
    <xf numFmtId="0" fontId="1" fillId="0" borderId="0" xfId="0" applyFont="1" applyFill="1" applyAlignment="1">
      <alignment horizontal="left" vertical="top" wrapText="1"/>
    </xf>
    <xf numFmtId="0" fontId="1" fillId="0" borderId="7" xfId="24" applyFont="1" applyBorder="1" applyAlignment="1">
      <alignment horizontal="center" vertical="center"/>
      <protection/>
    </xf>
    <xf numFmtId="0" fontId="1" fillId="0" borderId="8" xfId="24" applyFont="1" applyBorder="1" applyAlignment="1">
      <alignment horizontal="center" vertical="center"/>
      <protection/>
    </xf>
    <xf numFmtId="0" fontId="2" fillId="0" borderId="0" xfId="24" applyFont="1" applyFill="1" applyAlignment="1">
      <alignment horizontal="left" vertical="top" wrapText="1"/>
      <protection/>
    </xf>
    <xf numFmtId="0" fontId="1" fillId="0" borderId="0" xfId="24" applyFont="1" applyFill="1" applyAlignment="1">
      <alignment horizontal="left" vertical="justify"/>
      <protection/>
    </xf>
    <xf numFmtId="0" fontId="1" fillId="0" borderId="0" xfId="24" applyFont="1" applyAlignment="1">
      <alignment horizontal="left" vertical="justify" wrapText="1"/>
      <protection/>
    </xf>
    <xf numFmtId="0" fontId="1" fillId="0" borderId="0" xfId="24" applyFont="1" applyAlignment="1">
      <alignment horizontal="justify" vertical="top"/>
      <protection/>
    </xf>
  </cellXfs>
  <cellStyles count="12">
    <cellStyle name="Normal" xfId="0"/>
    <cellStyle name="Comma" xfId="15"/>
    <cellStyle name="Comma [0]" xfId="16"/>
    <cellStyle name="Comma_InfoReqQtrRpt" xfId="17"/>
    <cellStyle name="Comma_press1203" xfId="18"/>
    <cellStyle name="Currency" xfId="19"/>
    <cellStyle name="Currency [0]" xfId="20"/>
    <cellStyle name="Followed Hyperlink" xfId="21"/>
    <cellStyle name="Hyperlink" xfId="22"/>
    <cellStyle name="Normal_InfoReqQtrRpt" xfId="23"/>
    <cellStyle name="Normal_press1203"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371475</xdr:colOff>
      <xdr:row>0</xdr:row>
      <xdr:rowOff>142875</xdr:rowOff>
    </xdr:from>
    <xdr:to>
      <xdr:col>3</xdr:col>
      <xdr:colOff>857250</xdr:colOff>
      <xdr:row>3</xdr:row>
      <xdr:rowOff>9525</xdr:rowOff>
    </xdr:to>
    <xdr:pic>
      <xdr:nvPicPr>
        <xdr:cNvPr id="1" name="Picture 1"/>
        <xdr:cNvPicPr preferRelativeResize="1">
          <a:picLocks noChangeAspect="1"/>
        </xdr:cNvPicPr>
      </xdr:nvPicPr>
      <xdr:blipFill>
        <a:blip r:embed="rId1"/>
        <a:stretch>
          <a:fillRect/>
        </a:stretch>
      </xdr:blipFill>
      <xdr:spPr>
        <a:xfrm>
          <a:off x="3876675" y="142875"/>
          <a:ext cx="485775"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276225</xdr:colOff>
      <xdr:row>6</xdr:row>
      <xdr:rowOff>104775</xdr:rowOff>
    </xdr:from>
    <xdr:to>
      <xdr:col>8</xdr:col>
      <xdr:colOff>752475</xdr:colOff>
      <xdr:row>6</xdr:row>
      <xdr:rowOff>104775</xdr:rowOff>
    </xdr:to>
    <xdr:sp>
      <xdr:nvSpPr>
        <xdr:cNvPr id="1" name="Line 1"/>
        <xdr:cNvSpPr>
          <a:spLocks/>
        </xdr:cNvSpPr>
      </xdr:nvSpPr>
      <xdr:spPr>
        <a:xfrm>
          <a:off x="7334250" y="1228725"/>
          <a:ext cx="2228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6</xdr:row>
      <xdr:rowOff>123825</xdr:rowOff>
    </xdr:from>
    <xdr:to>
      <xdr:col>4</xdr:col>
      <xdr:colOff>638175</xdr:colOff>
      <xdr:row>6</xdr:row>
      <xdr:rowOff>123825</xdr:rowOff>
    </xdr:to>
    <xdr:sp>
      <xdr:nvSpPr>
        <xdr:cNvPr id="2" name="Line 2"/>
        <xdr:cNvSpPr>
          <a:spLocks/>
        </xdr:cNvSpPr>
      </xdr:nvSpPr>
      <xdr:spPr>
        <a:xfrm flipH="1">
          <a:off x="3762375" y="1247775"/>
          <a:ext cx="2152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Desktop\BP1203\press1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
      <sheetName val="bs"/>
      <sheetName val="ChangesInEquity WP"/>
      <sheetName val="ChangesInEquity 2002"/>
      <sheetName val="CashFlow up"/>
      <sheetName val="CashFlow WP02 "/>
      <sheetName val="CashFlow WP"/>
      <sheetName val="wpbs"/>
      <sheetName val="notes"/>
      <sheetName val="Interest "/>
      <sheetName val="Inv"/>
      <sheetName val="Tax Charge BD"/>
      <sheetName val="cap"/>
      <sheetName val="Cash Flowss"/>
      <sheetName val="ss"/>
      <sheetName val="ss1"/>
      <sheetName val="ss2"/>
      <sheetName val="ss3"/>
      <sheetName val="bs (2)"/>
    </sheetNames>
    <sheetDataSet>
      <sheetData sheetId="0">
        <row r="44">
          <cell r="D44">
            <v>2296</v>
          </cell>
          <cell r="H44">
            <v>43528</v>
          </cell>
        </row>
      </sheetData>
      <sheetData sheetId="6">
        <row r="15">
          <cell r="D15">
            <v>58242</v>
          </cell>
        </row>
        <row r="97">
          <cell r="D97">
            <v>230164</v>
          </cell>
          <cell r="E97">
            <v>186170</v>
          </cell>
        </row>
      </sheetData>
      <sheetData sheetId="8">
        <row r="253">
          <cell r="H253">
            <v>0.6520300683552428</v>
          </cell>
          <cell r="I253">
            <v>12.361308717494342</v>
          </cell>
        </row>
        <row r="271">
          <cell r="I271">
            <v>9.75854702042465</v>
          </cell>
        </row>
      </sheetData>
      <sheetData sheetId="11">
        <row r="13">
          <cell r="K13">
            <v>960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N58"/>
  <sheetViews>
    <sheetView zoomScale="80" zoomScaleNormal="80" zoomScaleSheetLayoutView="100" workbookViewId="0" topLeftCell="C1">
      <selection activeCell="C13" sqref="C13"/>
    </sheetView>
  </sheetViews>
  <sheetFormatPr defaultColWidth="9.140625" defaultRowHeight="12.75"/>
  <cols>
    <col min="1" max="1" width="4.140625" style="32" customWidth="1"/>
    <col min="2" max="2" width="1.7109375" style="32" customWidth="1"/>
    <col min="3" max="3" width="46.7109375" style="32" customWidth="1"/>
    <col min="4" max="4" width="17.140625" style="32" customWidth="1"/>
    <col min="5" max="5" width="1.7109375" style="32" customWidth="1"/>
    <col min="6" max="6" width="16.7109375" style="32" customWidth="1"/>
    <col min="7" max="7" width="1.7109375" style="32" customWidth="1"/>
    <col min="8" max="8" width="15.57421875" style="32" customWidth="1"/>
    <col min="9" max="9" width="1.7109375" style="32" customWidth="1"/>
    <col min="10" max="10" width="16.28125" style="32" customWidth="1"/>
    <col min="11" max="11" width="0.85546875" style="32" customWidth="1"/>
    <col min="12" max="16384" width="9.140625" style="32" customWidth="1"/>
  </cols>
  <sheetData>
    <row r="1" ht="15.75"/>
    <row r="2" ht="15.75">
      <c r="M2" s="33"/>
    </row>
    <row r="3" ht="15.75"/>
    <row r="4" ht="5.25" customHeight="1"/>
    <row r="5" spans="1:11" ht="15.75">
      <c r="A5" s="261" t="s">
        <v>0</v>
      </c>
      <c r="B5" s="261"/>
      <c r="C5" s="261"/>
      <c r="D5" s="261"/>
      <c r="E5" s="261"/>
      <c r="F5" s="261"/>
      <c r="G5" s="261"/>
      <c r="H5" s="261"/>
      <c r="I5" s="261"/>
      <c r="J5" s="261"/>
      <c r="K5" s="261"/>
    </row>
    <row r="6" spans="1:11" ht="15.75">
      <c r="A6" s="261" t="s">
        <v>1</v>
      </c>
      <c r="B6" s="261"/>
      <c r="C6" s="261"/>
      <c r="D6" s="261"/>
      <c r="E6" s="261"/>
      <c r="F6" s="261"/>
      <c r="G6" s="261"/>
      <c r="H6" s="261"/>
      <c r="I6" s="261"/>
      <c r="J6" s="261"/>
      <c r="K6" s="261"/>
    </row>
    <row r="7" spans="1:11" ht="15.75">
      <c r="A7" s="34"/>
      <c r="B7" s="34"/>
      <c r="C7" s="34"/>
      <c r="D7" s="34"/>
      <c r="E7" s="34"/>
      <c r="F7" s="34"/>
      <c r="G7" s="34"/>
      <c r="H7" s="34"/>
      <c r="I7" s="34"/>
      <c r="J7" s="34"/>
      <c r="K7" s="34"/>
    </row>
    <row r="8" ht="9.75" customHeight="1"/>
    <row r="9" spans="1:11" ht="15.75">
      <c r="A9" s="261" t="s">
        <v>2</v>
      </c>
      <c r="B9" s="261"/>
      <c r="C9" s="261"/>
      <c r="D9" s="261"/>
      <c r="E9" s="261"/>
      <c r="F9" s="261"/>
      <c r="G9" s="261"/>
      <c r="H9" s="261"/>
      <c r="I9" s="261"/>
      <c r="J9" s="261"/>
      <c r="K9" s="261"/>
    </row>
    <row r="10" spans="1:11" ht="15.75">
      <c r="A10" s="261" t="s">
        <v>3</v>
      </c>
      <c r="B10" s="261"/>
      <c r="C10" s="261"/>
      <c r="D10" s="261"/>
      <c r="E10" s="261"/>
      <c r="F10" s="261"/>
      <c r="G10" s="261"/>
      <c r="H10" s="261"/>
      <c r="I10" s="261"/>
      <c r="J10" s="261"/>
      <c r="K10" s="261"/>
    </row>
    <row r="11" spans="1:11" ht="15.75">
      <c r="A11" s="34"/>
      <c r="B11" s="34"/>
      <c r="C11" s="34"/>
      <c r="D11" s="34"/>
      <c r="E11" s="34"/>
      <c r="F11" s="34"/>
      <c r="G11" s="34"/>
      <c r="H11" s="34"/>
      <c r="I11" s="34"/>
      <c r="J11" s="34"/>
      <c r="K11" s="34"/>
    </row>
    <row r="13" ht="15.75">
      <c r="A13" s="32" t="s">
        <v>4</v>
      </c>
    </row>
    <row r="16" spans="1:2" ht="15.75">
      <c r="A16" s="35" t="s">
        <v>5</v>
      </c>
      <c r="B16" s="35"/>
    </row>
    <row r="17" ht="9.75" customHeight="1"/>
    <row r="18" spans="4:11" ht="15" customHeight="1">
      <c r="D18" s="268" t="s">
        <v>6</v>
      </c>
      <c r="E18" s="269"/>
      <c r="F18" s="269"/>
      <c r="G18" s="270"/>
      <c r="H18" s="265" t="s">
        <v>7</v>
      </c>
      <c r="I18" s="266"/>
      <c r="J18" s="266"/>
      <c r="K18" s="267"/>
    </row>
    <row r="19" spans="4:11" ht="15" customHeight="1">
      <c r="D19" s="271"/>
      <c r="E19" s="272"/>
      <c r="F19" s="272"/>
      <c r="G19" s="273"/>
      <c r="H19" s="262" t="s">
        <v>8</v>
      </c>
      <c r="I19" s="263"/>
      <c r="J19" s="263"/>
      <c r="K19" s="264"/>
    </row>
    <row r="20" spans="4:11" ht="15" customHeight="1">
      <c r="D20" s="265">
        <v>2003</v>
      </c>
      <c r="E20" s="266"/>
      <c r="F20" s="274">
        <v>2002</v>
      </c>
      <c r="G20" s="275"/>
      <c r="H20" s="265">
        <v>2003</v>
      </c>
      <c r="I20" s="266"/>
      <c r="J20" s="274">
        <v>2002</v>
      </c>
      <c r="K20" s="275"/>
    </row>
    <row r="21" spans="4:11" ht="15" customHeight="1">
      <c r="D21" s="262" t="s">
        <v>9</v>
      </c>
      <c r="E21" s="263"/>
      <c r="F21" s="276" t="s">
        <v>10</v>
      </c>
      <c r="G21" s="277"/>
      <c r="H21" s="262" t="s">
        <v>9</v>
      </c>
      <c r="I21" s="263"/>
      <c r="J21" s="276" t="s">
        <v>10</v>
      </c>
      <c r="K21" s="277"/>
    </row>
    <row r="22" spans="4:14" ht="9.75" customHeight="1">
      <c r="D22" s="39"/>
      <c r="E22" s="40"/>
      <c r="F22" s="39"/>
      <c r="G22" s="41"/>
      <c r="H22" s="39"/>
      <c r="I22" s="40"/>
      <c r="J22" s="42"/>
      <c r="K22" s="43"/>
      <c r="M22" s="44"/>
      <c r="N22" s="44"/>
    </row>
    <row r="23" spans="1:14" ht="15" customHeight="1">
      <c r="A23" s="45">
        <v>1</v>
      </c>
      <c r="B23" s="45"/>
      <c r="C23" s="32" t="s">
        <v>11</v>
      </c>
      <c r="D23" s="46">
        <f>H23-444456</f>
        <v>132257</v>
      </c>
      <c r="E23" s="47"/>
      <c r="F23" s="46">
        <v>129111</v>
      </c>
      <c r="G23" s="41"/>
      <c r="H23" s="48">
        <v>576713</v>
      </c>
      <c r="I23" s="47"/>
      <c r="J23" s="46">
        <v>518359</v>
      </c>
      <c r="K23" s="49"/>
      <c r="L23" s="50"/>
      <c r="M23" s="50"/>
      <c r="N23" s="50"/>
    </row>
    <row r="24" spans="1:14" ht="7.5" customHeight="1" thickBot="1">
      <c r="A24" s="45"/>
      <c r="B24" s="45"/>
      <c r="D24" s="51"/>
      <c r="E24" s="52"/>
      <c r="F24" s="53"/>
      <c r="G24" s="54"/>
      <c r="H24" s="51"/>
      <c r="I24" s="52"/>
      <c r="J24" s="53"/>
      <c r="K24" s="54"/>
      <c r="L24" s="50"/>
      <c r="M24" s="50"/>
      <c r="N24" s="50"/>
    </row>
    <row r="25" spans="1:14" ht="14.25" customHeight="1" thickTop="1">
      <c r="A25" s="55"/>
      <c r="B25" s="55"/>
      <c r="C25" s="56"/>
      <c r="D25" s="48"/>
      <c r="E25" s="47"/>
      <c r="F25" s="46"/>
      <c r="G25" s="49"/>
      <c r="H25" s="48"/>
      <c r="I25" s="47"/>
      <c r="J25" s="46"/>
      <c r="K25" s="49"/>
      <c r="L25" s="50"/>
      <c r="M25" s="50"/>
      <c r="N25" s="50"/>
    </row>
    <row r="26" spans="1:14" ht="15" customHeight="1">
      <c r="A26" s="45">
        <v>2</v>
      </c>
      <c r="B26" s="45"/>
      <c r="C26" s="32" t="s">
        <v>12</v>
      </c>
      <c r="D26" s="46">
        <f>H26-54666</f>
        <v>6484</v>
      </c>
      <c r="E26" s="47"/>
      <c r="F26" s="46">
        <v>4376</v>
      </c>
      <c r="G26" s="49"/>
      <c r="H26" s="48">
        <f>55735+5415</f>
        <v>61150</v>
      </c>
      <c r="I26" s="47"/>
      <c r="J26" s="46">
        <v>61303</v>
      </c>
      <c r="K26" s="49"/>
      <c r="L26" s="50"/>
      <c r="M26" s="50"/>
      <c r="N26" s="50"/>
    </row>
    <row r="27" spans="1:14" ht="15" customHeight="1">
      <c r="A27" s="45">
        <v>3</v>
      </c>
      <c r="B27" s="45"/>
      <c r="C27" s="32" t="s">
        <v>13</v>
      </c>
      <c r="D27" s="46">
        <f>H27-6682</f>
        <v>-674</v>
      </c>
      <c r="E27" s="47"/>
      <c r="F27" s="46">
        <v>4357</v>
      </c>
      <c r="G27" s="49"/>
      <c r="H27" s="48">
        <v>6008</v>
      </c>
      <c r="I27" s="47"/>
      <c r="J27" s="46">
        <v>5478</v>
      </c>
      <c r="K27" s="49"/>
      <c r="L27" s="50"/>
      <c r="M27" s="50"/>
      <c r="N27" s="50"/>
    </row>
    <row r="28" spans="1:14" ht="15" customHeight="1">
      <c r="A28" s="45">
        <v>4</v>
      </c>
      <c r="B28" s="45"/>
      <c r="C28" s="32" t="s">
        <v>14</v>
      </c>
      <c r="D28" s="46">
        <f>H28--8877</f>
        <v>-1574</v>
      </c>
      <c r="E28" s="47"/>
      <c r="F28" s="57">
        <v>-2122</v>
      </c>
      <c r="G28" s="49"/>
      <c r="H28" s="48">
        <v>-10451</v>
      </c>
      <c r="I28" s="47"/>
      <c r="J28" s="57">
        <v>-8596</v>
      </c>
      <c r="K28" s="49"/>
      <c r="L28" s="50"/>
      <c r="M28" s="50"/>
      <c r="N28" s="50"/>
    </row>
    <row r="29" spans="1:14" ht="7.5" customHeight="1">
      <c r="A29" s="45"/>
      <c r="B29" s="45"/>
      <c r="D29" s="58"/>
      <c r="E29" s="59"/>
      <c r="F29" s="60"/>
      <c r="G29" s="61"/>
      <c r="H29" s="58"/>
      <c r="I29" s="59"/>
      <c r="J29" s="60"/>
      <c r="K29" s="61"/>
      <c r="L29" s="50"/>
      <c r="M29" s="50"/>
      <c r="N29" s="50"/>
    </row>
    <row r="30" spans="1:14" ht="7.5" customHeight="1">
      <c r="A30" s="55"/>
      <c r="B30" s="55"/>
      <c r="C30" s="62"/>
      <c r="D30" s="48"/>
      <c r="E30" s="47">
        <f>SUM(E25:F29)</f>
        <v>6611</v>
      </c>
      <c r="F30" s="48"/>
      <c r="G30" s="49">
        <f>SUM(G25:H29)</f>
        <v>56707</v>
      </c>
      <c r="H30" s="48"/>
      <c r="I30" s="47">
        <f>SUM(I25:J29)</f>
        <v>58185</v>
      </c>
      <c r="J30" s="48"/>
      <c r="K30" s="49">
        <f>SUM(K25:L29)</f>
        <v>0</v>
      </c>
      <c r="L30" s="50"/>
      <c r="M30" s="50"/>
      <c r="N30" s="50"/>
    </row>
    <row r="31" spans="1:14" ht="15.75">
      <c r="A31" s="63"/>
      <c r="B31" s="63"/>
      <c r="C31" s="62"/>
      <c r="D31" s="64">
        <f>SUM(D26:D28)</f>
        <v>4236</v>
      </c>
      <c r="E31" s="65"/>
      <c r="F31" s="66">
        <f>SUM(F26:F28)</f>
        <v>6611</v>
      </c>
      <c r="G31" s="67"/>
      <c r="H31" s="64">
        <f>SUM(H26:H28)</f>
        <v>56707</v>
      </c>
      <c r="I31" s="65"/>
      <c r="J31" s="66">
        <f>SUM(J26:J28)</f>
        <v>58185</v>
      </c>
      <c r="K31" s="67"/>
      <c r="L31" s="68"/>
      <c r="M31" s="50"/>
      <c r="N31" s="50"/>
    </row>
    <row r="32" spans="1:14" ht="15.75">
      <c r="A32" s="55">
        <v>5</v>
      </c>
      <c r="B32" s="55"/>
      <c r="C32" s="62" t="s">
        <v>15</v>
      </c>
      <c r="D32" s="46">
        <f>H32-917</f>
        <v>618</v>
      </c>
      <c r="E32" s="47"/>
      <c r="F32" s="46">
        <v>104</v>
      </c>
      <c r="G32" s="49"/>
      <c r="H32" s="48">
        <v>1535</v>
      </c>
      <c r="I32" s="47"/>
      <c r="J32" s="46">
        <v>96</v>
      </c>
      <c r="K32" s="49"/>
      <c r="L32" s="50"/>
      <c r="M32" s="50"/>
      <c r="N32" s="50"/>
    </row>
    <row r="33" spans="1:14" ht="15.75" hidden="1">
      <c r="A33" s="55"/>
      <c r="B33" s="55"/>
      <c r="C33" s="62"/>
      <c r="D33" s="46"/>
      <c r="E33" s="47"/>
      <c r="F33" s="46"/>
      <c r="G33" s="49"/>
      <c r="H33" s="48"/>
      <c r="I33" s="47"/>
      <c r="J33" s="46"/>
      <c r="K33" s="49"/>
      <c r="L33" s="50"/>
      <c r="M33" s="50"/>
      <c r="N33" s="50"/>
    </row>
    <row r="34" spans="1:14" ht="10.5" customHeight="1">
      <c r="A34" s="45"/>
      <c r="B34" s="45"/>
      <c r="D34" s="58"/>
      <c r="E34" s="59"/>
      <c r="F34" s="60"/>
      <c r="G34" s="61"/>
      <c r="H34" s="58"/>
      <c r="I34" s="59"/>
      <c r="J34" s="60"/>
      <c r="K34" s="61"/>
      <c r="L34" s="50"/>
      <c r="M34" s="50"/>
      <c r="N34" s="50"/>
    </row>
    <row r="35" spans="1:14" ht="7.5" customHeight="1">
      <c r="A35" s="45"/>
      <c r="B35" s="45"/>
      <c r="D35" s="48"/>
      <c r="E35" s="47"/>
      <c r="F35" s="46"/>
      <c r="G35" s="49"/>
      <c r="H35" s="48"/>
      <c r="I35" s="47"/>
      <c r="J35" s="46"/>
      <c r="K35" s="49"/>
      <c r="L35" s="50"/>
      <c r="M35" s="50"/>
      <c r="N35" s="50"/>
    </row>
    <row r="36" spans="1:14" ht="15" customHeight="1">
      <c r="A36" s="45">
        <v>6</v>
      </c>
      <c r="B36" s="45"/>
      <c r="C36" s="32" t="s">
        <v>16</v>
      </c>
      <c r="D36" s="48">
        <f>SUM(D31:D33)</f>
        <v>4854</v>
      </c>
      <c r="E36" s="47"/>
      <c r="F36" s="46">
        <f>SUM(F31:F32)</f>
        <v>6715</v>
      </c>
      <c r="G36" s="49"/>
      <c r="H36" s="48">
        <f>SUM(H31:H33)</f>
        <v>58242</v>
      </c>
      <c r="I36" s="47"/>
      <c r="J36" s="46">
        <f>SUM(J31:J32)</f>
        <v>58281</v>
      </c>
      <c r="K36" s="49"/>
      <c r="L36" s="50"/>
      <c r="M36" s="50"/>
      <c r="N36" s="50"/>
    </row>
    <row r="37" spans="1:14" ht="15" customHeight="1">
      <c r="A37" s="45">
        <v>7</v>
      </c>
      <c r="B37" s="45"/>
      <c r="C37" s="32" t="s">
        <v>17</v>
      </c>
      <c r="D37" s="46">
        <f>H37--8251</f>
        <v>-2081</v>
      </c>
      <c r="E37" s="47"/>
      <c r="F37" s="46">
        <v>112</v>
      </c>
      <c r="G37" s="49"/>
      <c r="H37" s="48">
        <v>-10332</v>
      </c>
      <c r="I37" s="47"/>
      <c r="J37" s="46">
        <v>-4376</v>
      </c>
      <c r="K37" s="49"/>
      <c r="L37" s="50"/>
      <c r="M37" s="50"/>
      <c r="N37" s="50"/>
    </row>
    <row r="38" spans="1:14" ht="7.5" customHeight="1">
      <c r="A38" s="45"/>
      <c r="B38" s="45"/>
      <c r="D38" s="58"/>
      <c r="E38" s="59"/>
      <c r="F38" s="60"/>
      <c r="G38" s="61"/>
      <c r="H38" s="58"/>
      <c r="I38" s="59"/>
      <c r="J38" s="60"/>
      <c r="K38" s="61"/>
      <c r="L38" s="50"/>
      <c r="M38" s="50"/>
      <c r="N38" s="50"/>
    </row>
    <row r="39" spans="1:14" ht="7.5" customHeight="1">
      <c r="A39" s="45"/>
      <c r="B39" s="45"/>
      <c r="D39" s="48"/>
      <c r="E39" s="47"/>
      <c r="F39" s="46"/>
      <c r="G39" s="49"/>
      <c r="H39" s="48"/>
      <c r="I39" s="47"/>
      <c r="J39" s="46"/>
      <c r="K39" s="49"/>
      <c r="L39" s="50"/>
      <c r="M39" s="50"/>
      <c r="N39" s="50"/>
    </row>
    <row r="40" spans="1:14" ht="15" customHeight="1">
      <c r="A40" s="45">
        <v>8</v>
      </c>
      <c r="B40" s="45"/>
      <c r="C40" s="32" t="s">
        <v>18</v>
      </c>
      <c r="D40" s="48">
        <f>SUM(D36:D37)</f>
        <v>2773</v>
      </c>
      <c r="E40" s="47"/>
      <c r="F40" s="46">
        <f>SUM(F36:F37)</f>
        <v>6827</v>
      </c>
      <c r="G40" s="49"/>
      <c r="H40" s="48">
        <f>SUM(H36:H37)</f>
        <v>47910</v>
      </c>
      <c r="I40" s="47"/>
      <c r="J40" s="46">
        <f>SUM(J36:J37)</f>
        <v>53905</v>
      </c>
      <c r="K40" s="49"/>
      <c r="L40" s="50"/>
      <c r="M40" s="50"/>
      <c r="N40" s="50"/>
    </row>
    <row r="41" spans="1:14" ht="15" customHeight="1">
      <c r="A41" s="45">
        <v>9</v>
      </c>
      <c r="B41" s="45"/>
      <c r="C41" s="32" t="s">
        <v>19</v>
      </c>
      <c r="D41" s="46">
        <f>H41--3905</f>
        <v>-477</v>
      </c>
      <c r="E41" s="47"/>
      <c r="F41" s="46">
        <v>-3483</v>
      </c>
      <c r="G41" s="49"/>
      <c r="H41" s="48">
        <v>-4382</v>
      </c>
      <c r="I41" s="47"/>
      <c r="J41" s="46">
        <v>-5289</v>
      </c>
      <c r="K41" s="49"/>
      <c r="L41" s="50"/>
      <c r="M41" s="50"/>
      <c r="N41" s="50"/>
    </row>
    <row r="42" spans="1:14" ht="7.5" customHeight="1">
      <c r="A42" s="45"/>
      <c r="B42" s="45"/>
      <c r="D42" s="58"/>
      <c r="E42" s="59"/>
      <c r="F42" s="60"/>
      <c r="G42" s="61"/>
      <c r="H42" s="58"/>
      <c r="I42" s="59"/>
      <c r="J42" s="60"/>
      <c r="K42" s="61"/>
      <c r="L42" s="50"/>
      <c r="M42" s="50"/>
      <c r="N42" s="50"/>
    </row>
    <row r="43" spans="1:14" ht="6.75" customHeight="1">
      <c r="A43" s="45"/>
      <c r="B43" s="45"/>
      <c r="D43" s="48"/>
      <c r="E43" s="47"/>
      <c r="F43" s="46"/>
      <c r="G43" s="49"/>
      <c r="H43" s="48"/>
      <c r="I43" s="47"/>
      <c r="J43" s="46"/>
      <c r="K43" s="49"/>
      <c r="L43" s="50"/>
      <c r="M43" s="50"/>
      <c r="N43" s="50"/>
    </row>
    <row r="44" spans="1:14" ht="15" customHeight="1" thickBot="1">
      <c r="A44" s="45">
        <v>10</v>
      </c>
      <c r="B44" s="45"/>
      <c r="C44" s="32" t="s">
        <v>20</v>
      </c>
      <c r="D44" s="51">
        <f>SUM(D40:D41)</f>
        <v>2296</v>
      </c>
      <c r="E44" s="52"/>
      <c r="F44" s="53">
        <f>SUM(F40:F41)</f>
        <v>3344</v>
      </c>
      <c r="G44" s="54"/>
      <c r="H44" s="51">
        <f>SUM(H40:H41)</f>
        <v>43528</v>
      </c>
      <c r="I44" s="52"/>
      <c r="J44" s="53">
        <f>SUM(J40:J41)</f>
        <v>48616</v>
      </c>
      <c r="K44" s="54"/>
      <c r="L44" s="50"/>
      <c r="M44" s="50"/>
      <c r="N44" s="50"/>
    </row>
    <row r="45" spans="1:14" ht="15" customHeight="1" thickTop="1">
      <c r="A45" s="45"/>
      <c r="B45" s="45"/>
      <c r="D45" s="48"/>
      <c r="E45" s="47"/>
      <c r="F45" s="46"/>
      <c r="G45" s="49"/>
      <c r="H45" s="48"/>
      <c r="I45" s="47"/>
      <c r="J45" s="46"/>
      <c r="K45" s="49"/>
      <c r="L45" s="50"/>
      <c r="M45" s="50"/>
      <c r="N45" s="50"/>
    </row>
    <row r="46" spans="1:14" ht="15" customHeight="1">
      <c r="A46" s="45">
        <v>11</v>
      </c>
      <c r="B46" s="45"/>
      <c r="C46" s="32" t="s">
        <v>21</v>
      </c>
      <c r="D46" s="69">
        <f>'[1]notes'!H253</f>
        <v>0.6520300683552428</v>
      </c>
      <c r="E46" s="47"/>
      <c r="F46" s="70">
        <f>F44/352627*100</f>
        <v>0.9483108213494712</v>
      </c>
      <c r="G46" s="49"/>
      <c r="H46" s="71">
        <f>'[1]notes'!I253</f>
        <v>12.361308717494342</v>
      </c>
      <c r="I46" s="47"/>
      <c r="J46" s="72">
        <v>13.8</v>
      </c>
      <c r="K46" s="49"/>
      <c r="L46" s="50"/>
      <c r="M46" s="50"/>
      <c r="N46" s="50"/>
    </row>
    <row r="47" spans="1:14" ht="15" customHeight="1">
      <c r="A47" s="45"/>
      <c r="B47" s="45"/>
      <c r="D47" s="73"/>
      <c r="E47" s="47"/>
      <c r="F47" s="73"/>
      <c r="G47" s="49"/>
      <c r="H47" s="48"/>
      <c r="I47" s="47"/>
      <c r="J47" s="46"/>
      <c r="K47" s="49"/>
      <c r="L47" s="50"/>
      <c r="M47" s="50"/>
      <c r="N47" s="50"/>
    </row>
    <row r="48" spans="1:14" ht="15" customHeight="1">
      <c r="A48" s="45">
        <v>12</v>
      </c>
      <c r="B48" s="45"/>
      <c r="C48" s="32" t="s">
        <v>22</v>
      </c>
      <c r="D48" s="69" t="s">
        <v>23</v>
      </c>
      <c r="E48" s="47"/>
      <c r="F48" s="74" t="s">
        <v>23</v>
      </c>
      <c r="G48" s="49"/>
      <c r="H48" s="75">
        <f>'[1]notes'!I271</f>
        <v>9.75854702042465</v>
      </c>
      <c r="I48" s="47"/>
      <c r="J48" s="74">
        <v>12.4</v>
      </c>
      <c r="K48" s="49"/>
      <c r="L48" s="50"/>
      <c r="M48" s="50"/>
      <c r="N48" s="50"/>
    </row>
    <row r="49" spans="1:14" ht="7.5" customHeight="1" thickBot="1">
      <c r="A49" s="45"/>
      <c r="B49" s="45"/>
      <c r="D49" s="51"/>
      <c r="E49" s="52"/>
      <c r="F49" s="53"/>
      <c r="G49" s="54"/>
      <c r="H49" s="51"/>
      <c r="I49" s="52"/>
      <c r="J49" s="53"/>
      <c r="K49" s="54"/>
      <c r="L49" s="50"/>
      <c r="M49" s="50"/>
      <c r="N49" s="50"/>
    </row>
    <row r="50" spans="1:5" ht="16.5" thickTop="1">
      <c r="A50" s="45"/>
      <c r="B50" s="45"/>
      <c r="D50" s="35"/>
      <c r="E50" s="35"/>
    </row>
    <row r="51" spans="4:5" ht="15.75">
      <c r="D51" s="35"/>
      <c r="E51" s="35"/>
    </row>
    <row r="52" spans="3:5" ht="15.75">
      <c r="C52" s="32" t="s">
        <v>24</v>
      </c>
      <c r="D52" s="35"/>
      <c r="E52" s="35"/>
    </row>
    <row r="53" spans="2:5" ht="15.75">
      <c r="B53" s="35"/>
      <c r="D53" s="35"/>
      <c r="E53" s="35"/>
    </row>
    <row r="54" spans="4:5" ht="15.75">
      <c r="D54" s="35"/>
      <c r="E54" s="35"/>
    </row>
    <row r="55" spans="4:5" ht="15.75">
      <c r="D55" s="35"/>
      <c r="E55" s="35"/>
    </row>
    <row r="56" spans="4:5" ht="15.75">
      <c r="D56" s="35"/>
      <c r="E56" s="35"/>
    </row>
    <row r="57" spans="4:5" ht="15.75">
      <c r="D57" s="35"/>
      <c r="E57" s="35"/>
    </row>
    <row r="58" spans="4:5" ht="15.75">
      <c r="D58" s="35"/>
      <c r="E58" s="35"/>
    </row>
  </sheetData>
  <mergeCells count="15">
    <mergeCell ref="H21:I21"/>
    <mergeCell ref="J20:K20"/>
    <mergeCell ref="J21:K21"/>
    <mergeCell ref="D21:E21"/>
    <mergeCell ref="D20:E20"/>
    <mergeCell ref="F20:G20"/>
    <mergeCell ref="F21:G21"/>
    <mergeCell ref="H19:K19"/>
    <mergeCell ref="H18:K18"/>
    <mergeCell ref="D18:G19"/>
    <mergeCell ref="H20:I20"/>
    <mergeCell ref="A5:K5"/>
    <mergeCell ref="A6:K6"/>
    <mergeCell ref="A9:K9"/>
    <mergeCell ref="A10:K10"/>
  </mergeCells>
  <printOptions/>
  <pageMargins left="0.7874015748031497" right="0.3937007874015748" top="0.984251968503937" bottom="0.4330708661417323" header="1.3779527559055118" footer="0.2755905511811024"/>
  <pageSetup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1:J73"/>
  <sheetViews>
    <sheetView zoomScale="80" zoomScaleNormal="80" workbookViewId="0" topLeftCell="A25">
      <selection activeCell="D32" sqref="D32"/>
    </sheetView>
  </sheetViews>
  <sheetFormatPr defaultColWidth="9.140625" defaultRowHeight="12.75"/>
  <cols>
    <col min="1" max="1" width="3.8515625" style="32" customWidth="1"/>
    <col min="2" max="2" width="1.7109375" style="32" customWidth="1"/>
    <col min="3" max="3" width="3.7109375" style="32" customWidth="1"/>
    <col min="4" max="4" width="50.7109375" style="32" customWidth="1"/>
    <col min="5" max="5" width="4.7109375" style="40" customWidth="1"/>
    <col min="6" max="6" width="16.421875" style="1" customWidth="1"/>
    <col min="7" max="7" width="9.140625" style="40" customWidth="1"/>
    <col min="8" max="8" width="13.7109375" style="32" customWidth="1"/>
    <col min="9" max="9" width="4.28125" style="32" customWidth="1"/>
    <col min="10" max="10" width="13.140625" style="40" customWidth="1"/>
    <col min="11" max="16384" width="9.140625" style="32" customWidth="1"/>
  </cols>
  <sheetData>
    <row r="1" spans="1:8" ht="15.75">
      <c r="A1" s="261" t="s">
        <v>25</v>
      </c>
      <c r="B1" s="261"/>
      <c r="C1" s="261"/>
      <c r="D1" s="261"/>
      <c r="E1" s="261"/>
      <c r="F1" s="261"/>
      <c r="G1" s="261"/>
      <c r="H1" s="261"/>
    </row>
    <row r="4" spans="1:2" ht="15.75">
      <c r="A4" s="35" t="s">
        <v>26</v>
      </c>
      <c r="B4" s="35"/>
    </row>
    <row r="5" spans="1:2" ht="7.5" customHeight="1">
      <c r="A5" s="35"/>
      <c r="B5" s="35"/>
    </row>
    <row r="6" spans="1:8" ht="15.75">
      <c r="A6" s="45"/>
      <c r="B6" s="45"/>
      <c r="F6" s="4" t="s">
        <v>27</v>
      </c>
      <c r="G6" s="76"/>
      <c r="H6" s="34" t="s">
        <v>27</v>
      </c>
    </row>
    <row r="7" spans="1:8" ht="15.75">
      <c r="A7" s="45"/>
      <c r="B7" s="45"/>
      <c r="F7" s="4" t="str">
        <f>H7</f>
        <v>AS AT</v>
      </c>
      <c r="G7" s="76"/>
      <c r="H7" s="34" t="s">
        <v>28</v>
      </c>
    </row>
    <row r="8" spans="1:8" ht="15.75">
      <c r="A8" s="45"/>
      <c r="B8" s="45"/>
      <c r="F8" s="4" t="s">
        <v>29</v>
      </c>
      <c r="G8" s="76"/>
      <c r="H8" s="34" t="s">
        <v>30</v>
      </c>
    </row>
    <row r="9" spans="1:8" ht="15.75">
      <c r="A9" s="45"/>
      <c r="B9" s="45"/>
      <c r="F9" s="4" t="str">
        <f>H9</f>
        <v>RM'000</v>
      </c>
      <c r="G9" s="76"/>
      <c r="H9" s="34" t="s">
        <v>10</v>
      </c>
    </row>
    <row r="10" spans="1:8" ht="15.75">
      <c r="A10" s="45"/>
      <c r="B10" s="45"/>
      <c r="H10" s="35"/>
    </row>
    <row r="11" spans="1:10" ht="15.75">
      <c r="A11" s="45">
        <v>1</v>
      </c>
      <c r="B11" s="45"/>
      <c r="C11" s="32" t="s">
        <v>31</v>
      </c>
      <c r="F11" s="1">
        <v>341267</v>
      </c>
      <c r="G11" s="77"/>
      <c r="H11" s="78">
        <f>417794</f>
        <v>417794</v>
      </c>
      <c r="J11" s="77"/>
    </row>
    <row r="12" spans="1:10" ht="15.75">
      <c r="A12" s="45">
        <v>2</v>
      </c>
      <c r="B12" s="45"/>
      <c r="C12" s="32" t="s">
        <v>32</v>
      </c>
      <c r="F12" s="1">
        <v>1731</v>
      </c>
      <c r="G12" s="77"/>
      <c r="H12" s="78">
        <v>1950</v>
      </c>
      <c r="J12" s="77"/>
    </row>
    <row r="13" spans="1:10" ht="15.75">
      <c r="A13" s="45">
        <v>3</v>
      </c>
      <c r="B13" s="45"/>
      <c r="C13" s="32" t="s">
        <v>33</v>
      </c>
      <c r="F13" s="1">
        <f>81049+5415</f>
        <v>86464</v>
      </c>
      <c r="G13" s="77"/>
      <c r="H13" s="78">
        <v>103271</v>
      </c>
      <c r="J13" s="77"/>
    </row>
    <row r="14" spans="1:10" ht="15.75">
      <c r="A14" s="45">
        <v>4</v>
      </c>
      <c r="B14" s="45"/>
      <c r="C14" s="32" t="s">
        <v>34</v>
      </c>
      <c r="F14" s="1">
        <v>6793</v>
      </c>
      <c r="G14" s="77"/>
      <c r="H14" s="78">
        <v>6793</v>
      </c>
      <c r="J14" s="77"/>
    </row>
    <row r="15" spans="1:10" ht="15.75">
      <c r="A15" s="45">
        <v>5</v>
      </c>
      <c r="B15" s="45"/>
      <c r="C15" s="32" t="s">
        <v>35</v>
      </c>
      <c r="F15" s="1">
        <v>2532</v>
      </c>
      <c r="G15" s="77"/>
      <c r="H15" s="78"/>
      <c r="J15" s="77"/>
    </row>
    <row r="16" spans="1:10" ht="15.75">
      <c r="A16" s="45"/>
      <c r="B16" s="45"/>
      <c r="G16" s="77"/>
      <c r="H16" s="78"/>
      <c r="J16" s="77"/>
    </row>
    <row r="17" spans="1:10" ht="15.75">
      <c r="A17" s="45">
        <v>6</v>
      </c>
      <c r="B17" s="45"/>
      <c r="C17" s="32" t="s">
        <v>36</v>
      </c>
      <c r="G17" s="77"/>
      <c r="H17" s="78"/>
      <c r="J17" s="77"/>
    </row>
    <row r="18" spans="1:10" ht="15.75">
      <c r="A18" s="45"/>
      <c r="B18" s="45"/>
      <c r="D18" s="32" t="s">
        <v>37</v>
      </c>
      <c r="F18" s="1">
        <v>114675</v>
      </c>
      <c r="G18" s="77"/>
      <c r="H18" s="78">
        <f>102145-1</f>
        <v>102144</v>
      </c>
      <c r="J18" s="77"/>
    </row>
    <row r="19" spans="1:10" ht="15.75">
      <c r="A19" s="45"/>
      <c r="B19" s="45"/>
      <c r="D19" s="32" t="s">
        <v>38</v>
      </c>
      <c r="F19" s="1">
        <v>110128</v>
      </c>
      <c r="G19" s="77"/>
      <c r="H19" s="78">
        <v>93051</v>
      </c>
      <c r="J19" s="77"/>
    </row>
    <row r="20" spans="1:10" ht="15.75">
      <c r="A20" s="45"/>
      <c r="B20" s="45"/>
      <c r="D20" s="32" t="s">
        <v>39</v>
      </c>
      <c r="F20" s="1">
        <f>42035+2438</f>
        <v>44473</v>
      </c>
      <c r="G20" s="77"/>
      <c r="H20" s="78">
        <f>18337+2599+39810</f>
        <v>60746</v>
      </c>
      <c r="J20" s="77"/>
    </row>
    <row r="21" spans="1:10" ht="17.25" customHeight="1">
      <c r="A21" s="45"/>
      <c r="B21" s="45"/>
      <c r="D21" s="32" t="s">
        <v>40</v>
      </c>
      <c r="F21" s="1">
        <v>2853</v>
      </c>
      <c r="G21" s="77"/>
      <c r="H21" s="78">
        <v>2083</v>
      </c>
      <c r="J21" s="77"/>
    </row>
    <row r="22" spans="1:10" ht="15.75">
      <c r="A22" s="45"/>
      <c r="B22" s="45"/>
      <c r="D22" s="32" t="s">
        <v>41</v>
      </c>
      <c r="F22" s="1">
        <v>230164</v>
      </c>
      <c r="G22" s="77"/>
      <c r="H22" s="78">
        <v>186170</v>
      </c>
      <c r="J22" s="77"/>
    </row>
    <row r="23" spans="1:10" ht="5.25" customHeight="1">
      <c r="A23" s="45"/>
      <c r="B23" s="45"/>
      <c r="G23" s="77"/>
      <c r="H23" s="78"/>
      <c r="J23" s="77"/>
    </row>
    <row r="24" spans="1:10" ht="19.5" customHeight="1">
      <c r="A24" s="45"/>
      <c r="B24" s="45"/>
      <c r="F24" s="79">
        <f>SUM(F18:F23)</f>
        <v>502293</v>
      </c>
      <c r="G24" s="77"/>
      <c r="H24" s="80">
        <f>SUM(H18:H22)</f>
        <v>444194</v>
      </c>
      <c r="J24" s="77"/>
    </row>
    <row r="25" spans="1:10" ht="15.75">
      <c r="A25" s="45"/>
      <c r="B25" s="45"/>
      <c r="G25" s="77"/>
      <c r="H25" s="78"/>
      <c r="J25" s="77"/>
    </row>
    <row r="26" spans="1:10" ht="15.75">
      <c r="A26" s="45">
        <v>7</v>
      </c>
      <c r="B26" s="45"/>
      <c r="C26" s="32" t="s">
        <v>42</v>
      </c>
      <c r="G26" s="77"/>
      <c r="H26" s="78"/>
      <c r="J26" s="77"/>
    </row>
    <row r="27" spans="1:10" ht="15.75">
      <c r="A27" s="45"/>
      <c r="B27" s="45"/>
      <c r="D27" s="32" t="s">
        <v>43</v>
      </c>
      <c r="F27" s="1">
        <v>73156</v>
      </c>
      <c r="G27" s="77"/>
      <c r="H27" s="78">
        <v>55254</v>
      </c>
      <c r="J27" s="77"/>
    </row>
    <row r="28" spans="1:10" ht="15.75">
      <c r="A28" s="45"/>
      <c r="B28" s="45"/>
      <c r="D28" s="32" t="s">
        <v>44</v>
      </c>
      <c r="F28" s="1">
        <v>18839</v>
      </c>
      <c r="G28" s="77"/>
      <c r="H28" s="78">
        <f>25689-1</f>
        <v>25688</v>
      </c>
      <c r="J28" s="77"/>
    </row>
    <row r="29" spans="1:10" ht="15.75">
      <c r="A29" s="45"/>
      <c r="B29" s="45"/>
      <c r="D29" s="32" t="s">
        <v>45</v>
      </c>
      <c r="F29" s="1">
        <f>18816+4643+5333+43679</f>
        <v>72471</v>
      </c>
      <c r="G29" s="77"/>
      <c r="H29" s="78">
        <v>55101</v>
      </c>
      <c r="J29" s="77"/>
    </row>
    <row r="30" spans="1:10" ht="15.75">
      <c r="A30" s="45"/>
      <c r="B30" s="45"/>
      <c r="D30" s="32" t="s">
        <v>46</v>
      </c>
      <c r="F30" s="1">
        <f>16340</f>
        <v>16340</v>
      </c>
      <c r="G30" s="77"/>
      <c r="H30" s="78">
        <v>67252</v>
      </c>
      <c r="J30" s="77"/>
    </row>
    <row r="31" spans="1:10" ht="15.75">
      <c r="A31" s="45"/>
      <c r="B31" s="45"/>
      <c r="D31" s="32" t="s">
        <v>47</v>
      </c>
      <c r="G31" s="77"/>
      <c r="H31" s="78">
        <v>201</v>
      </c>
      <c r="J31" s="77"/>
    </row>
    <row r="32" spans="1:10" ht="15" customHeight="1">
      <c r="A32" s="45"/>
      <c r="B32" s="45"/>
      <c r="D32" s="32" t="s">
        <v>48</v>
      </c>
      <c r="F32" s="1">
        <v>2670</v>
      </c>
      <c r="G32" s="77"/>
      <c r="H32" s="78">
        <v>1921</v>
      </c>
      <c r="J32" s="77"/>
    </row>
    <row r="33" spans="1:10" ht="15.75" customHeight="1" hidden="1">
      <c r="A33" s="45"/>
      <c r="B33" s="45"/>
      <c r="D33" s="32" t="s">
        <v>49</v>
      </c>
      <c r="G33" s="77"/>
      <c r="H33" s="78"/>
      <c r="J33" s="77"/>
    </row>
    <row r="34" spans="1:10" ht="5.25" customHeight="1">
      <c r="A34" s="45"/>
      <c r="B34" s="45"/>
      <c r="G34" s="77"/>
      <c r="H34" s="78"/>
      <c r="J34" s="77"/>
    </row>
    <row r="35" spans="1:10" ht="19.5" customHeight="1">
      <c r="A35" s="45"/>
      <c r="B35" s="45"/>
      <c r="F35" s="79">
        <f>SUM(F27:F34)</f>
        <v>183476</v>
      </c>
      <c r="G35" s="77"/>
      <c r="H35" s="80">
        <f>SUM(H27:H32)</f>
        <v>205417</v>
      </c>
      <c r="J35" s="77"/>
    </row>
    <row r="36" spans="1:10" ht="7.5" customHeight="1">
      <c r="A36" s="45"/>
      <c r="B36" s="45"/>
      <c r="G36" s="77"/>
      <c r="H36" s="78"/>
      <c r="J36" s="77"/>
    </row>
    <row r="37" spans="1:10" ht="15.75">
      <c r="A37" s="45">
        <v>8</v>
      </c>
      <c r="B37" s="45"/>
      <c r="C37" s="32" t="s">
        <v>50</v>
      </c>
      <c r="F37" s="1">
        <f>F24-F35</f>
        <v>318817</v>
      </c>
      <c r="G37" s="77"/>
      <c r="H37" s="78">
        <f>+H24-H35</f>
        <v>238777</v>
      </c>
      <c r="J37" s="77"/>
    </row>
    <row r="38" spans="1:10" ht="7.5" customHeight="1">
      <c r="A38" s="45"/>
      <c r="B38" s="45"/>
      <c r="G38" s="77"/>
      <c r="H38" s="78"/>
      <c r="J38" s="77"/>
    </row>
    <row r="39" spans="1:10" ht="19.5" customHeight="1" thickBot="1">
      <c r="A39" s="45"/>
      <c r="B39" s="45"/>
      <c r="C39" s="32" t="s">
        <v>51</v>
      </c>
      <c r="E39" s="47"/>
      <c r="F39" s="81">
        <f>SUM(F11:F14)+F37+F15</f>
        <v>757604</v>
      </c>
      <c r="G39" s="47"/>
      <c r="H39" s="82">
        <f>SUM(H11:H14)+H37</f>
        <v>768585</v>
      </c>
      <c r="J39" s="77"/>
    </row>
    <row r="40" spans="1:10" ht="16.5" thickTop="1">
      <c r="A40" s="45"/>
      <c r="B40" s="45"/>
      <c r="G40" s="77"/>
      <c r="H40" s="78"/>
      <c r="J40" s="77"/>
    </row>
    <row r="41" spans="1:10" ht="15.75">
      <c r="A41" s="45">
        <v>9</v>
      </c>
      <c r="B41" s="45"/>
      <c r="C41" s="32" t="s">
        <v>52</v>
      </c>
      <c r="G41" s="77"/>
      <c r="H41" s="78"/>
      <c r="J41" s="77"/>
    </row>
    <row r="42" spans="1:10" ht="15.75">
      <c r="A42" s="45"/>
      <c r="B42" s="45"/>
      <c r="D42" s="32" t="s">
        <v>53</v>
      </c>
      <c r="F42" s="1">
        <v>363291</v>
      </c>
      <c r="G42" s="77"/>
      <c r="H42" s="78">
        <v>356265</v>
      </c>
      <c r="J42" s="77"/>
    </row>
    <row r="43" spans="1:10" ht="15.75">
      <c r="A43" s="45"/>
      <c r="B43" s="45"/>
      <c r="D43" s="32" t="s">
        <v>54</v>
      </c>
      <c r="F43" s="1">
        <v>-11443</v>
      </c>
      <c r="G43" s="77"/>
      <c r="H43" s="78">
        <v>-8788</v>
      </c>
      <c r="J43" s="77"/>
    </row>
    <row r="44" spans="1:10" ht="15.75">
      <c r="A44" s="45"/>
      <c r="B44" s="45"/>
      <c r="D44" s="32" t="s">
        <v>55</v>
      </c>
      <c r="F44" s="1">
        <v>2529</v>
      </c>
      <c r="G44" s="77"/>
      <c r="H44" s="78"/>
      <c r="J44" s="77"/>
    </row>
    <row r="45" spans="1:10" ht="15.75">
      <c r="A45" s="45"/>
      <c r="B45" s="45"/>
      <c r="D45" s="32" t="s">
        <v>56</v>
      </c>
      <c r="F45" s="1">
        <v>39543</v>
      </c>
      <c r="G45" s="77"/>
      <c r="H45" s="78">
        <v>64331</v>
      </c>
      <c r="J45" s="77"/>
    </row>
    <row r="46" spans="1:10" ht="15.75">
      <c r="A46" s="45"/>
      <c r="B46" s="45"/>
      <c r="D46" s="32" t="s">
        <v>57</v>
      </c>
      <c r="F46" s="1">
        <v>-4</v>
      </c>
      <c r="G46" s="77"/>
      <c r="H46" s="78">
        <v>-89</v>
      </c>
      <c r="J46" s="77"/>
    </row>
    <row r="47" spans="1:10" ht="15.75">
      <c r="A47" s="45"/>
      <c r="B47" s="45"/>
      <c r="D47" s="32" t="s">
        <v>58</v>
      </c>
      <c r="F47" s="1">
        <v>73</v>
      </c>
      <c r="G47" s="77"/>
      <c r="H47" s="78">
        <v>73</v>
      </c>
      <c r="J47" s="77"/>
    </row>
    <row r="48" spans="1:10" ht="15.75">
      <c r="A48" s="45"/>
      <c r="B48" s="45"/>
      <c r="D48" s="32" t="s">
        <v>59</v>
      </c>
      <c r="F48" s="1">
        <v>2982</v>
      </c>
      <c r="G48" s="77"/>
      <c r="H48" s="78">
        <v>2982</v>
      </c>
      <c r="J48" s="77"/>
    </row>
    <row r="49" spans="1:10" ht="15.75">
      <c r="A49" s="45"/>
      <c r="B49" s="45"/>
      <c r="D49" s="32" t="s">
        <v>60</v>
      </c>
      <c r="F49" s="1">
        <f>76209+5415</f>
        <v>81624</v>
      </c>
      <c r="G49" s="77"/>
      <c r="H49" s="78">
        <f>82346+1</f>
        <v>82347</v>
      </c>
      <c r="J49" s="77"/>
    </row>
    <row r="50" spans="1:10" ht="7.5" customHeight="1">
      <c r="A50" s="45"/>
      <c r="B50" s="45"/>
      <c r="G50" s="77"/>
      <c r="H50" s="78"/>
      <c r="J50" s="77"/>
    </row>
    <row r="51" spans="1:10" ht="16.5" customHeight="1">
      <c r="A51" s="45"/>
      <c r="B51" s="45"/>
      <c r="F51" s="83">
        <f>SUM(F42:F50)</f>
        <v>478595</v>
      </c>
      <c r="G51" s="47"/>
      <c r="H51" s="84">
        <f>SUM(H42:H50)</f>
        <v>497121</v>
      </c>
      <c r="J51" s="77"/>
    </row>
    <row r="52" spans="1:10" ht="15.75">
      <c r="A52" s="45">
        <v>10</v>
      </c>
      <c r="B52" s="45"/>
      <c r="C52" s="32" t="s">
        <v>61</v>
      </c>
      <c r="F52" s="1">
        <v>45969</v>
      </c>
      <c r="G52" s="77"/>
      <c r="H52" s="78">
        <v>43731</v>
      </c>
      <c r="J52" s="77"/>
    </row>
    <row r="53" spans="1:10" ht="15.75">
      <c r="A53" s="45">
        <v>11</v>
      </c>
      <c r="B53" s="45"/>
      <c r="C53" s="32" t="s">
        <v>62</v>
      </c>
      <c r="G53" s="77"/>
      <c r="H53" s="78"/>
      <c r="J53" s="77"/>
    </row>
    <row r="54" spans="1:10" ht="15.75">
      <c r="A54" s="45"/>
      <c r="B54" s="45"/>
      <c r="D54" s="32" t="s">
        <v>63</v>
      </c>
      <c r="F54" s="1">
        <v>200000</v>
      </c>
      <c r="G54" s="77"/>
      <c r="H54" s="78">
        <f>160190+39810</f>
        <v>200000</v>
      </c>
      <c r="J54" s="77"/>
    </row>
    <row r="55" spans="1:10" ht="15.75">
      <c r="A55" s="45"/>
      <c r="B55" s="45"/>
      <c r="D55" s="32" t="s">
        <v>46</v>
      </c>
      <c r="G55" s="77"/>
      <c r="H55" s="78">
        <v>17319</v>
      </c>
      <c r="J55" s="77"/>
    </row>
    <row r="56" spans="1:10" ht="15.75">
      <c r="A56" s="45"/>
      <c r="B56" s="45"/>
      <c r="D56" s="32" t="s">
        <v>47</v>
      </c>
      <c r="G56" s="77"/>
      <c r="H56" s="78">
        <v>450</v>
      </c>
      <c r="J56" s="77"/>
    </row>
    <row r="57" spans="1:10" ht="15.75">
      <c r="A57" s="45">
        <v>12</v>
      </c>
      <c r="B57" s="45"/>
      <c r="C57" s="32" t="s">
        <v>64</v>
      </c>
      <c r="F57" s="1">
        <v>33040</v>
      </c>
      <c r="G57" s="77"/>
      <c r="H57" s="78">
        <v>9964</v>
      </c>
      <c r="J57" s="77"/>
    </row>
    <row r="58" spans="1:10" ht="5.25" customHeight="1">
      <c r="A58" s="45"/>
      <c r="B58" s="45"/>
      <c r="G58" s="77"/>
      <c r="J58" s="77"/>
    </row>
    <row r="59" spans="1:10" ht="20.25" customHeight="1" thickBot="1">
      <c r="A59" s="45"/>
      <c r="B59" s="45"/>
      <c r="F59" s="81">
        <f>SUM(F51:F57)</f>
        <v>757604</v>
      </c>
      <c r="G59" s="47"/>
      <c r="H59" s="82">
        <f>SUM(H51:H57)</f>
        <v>768585</v>
      </c>
      <c r="J59" s="77"/>
    </row>
    <row r="60" spans="1:8" ht="9" customHeight="1" thickTop="1">
      <c r="A60" s="45"/>
      <c r="B60" s="45"/>
      <c r="G60" s="77"/>
      <c r="H60" s="78"/>
    </row>
    <row r="61" spans="1:8" ht="15.75">
      <c r="A61" s="45">
        <v>12</v>
      </c>
      <c r="B61" s="45"/>
      <c r="C61" s="32" t="s">
        <v>65</v>
      </c>
      <c r="F61" s="22">
        <f>(F51-F14)*100/(363291-5888)</f>
        <v>132.00840507774137</v>
      </c>
      <c r="G61" s="22"/>
      <c r="H61" s="22">
        <f>(H51-H14)*100/352162</f>
        <v>139.23364815056706</v>
      </c>
    </row>
    <row r="62" spans="1:8" ht="15.75">
      <c r="A62" s="45"/>
      <c r="B62" s="45"/>
      <c r="G62" s="77"/>
      <c r="H62" s="78"/>
    </row>
    <row r="63" spans="1:8" ht="15.75">
      <c r="A63" s="45"/>
      <c r="B63" s="45"/>
      <c r="F63" s="3"/>
      <c r="G63" s="77"/>
      <c r="H63" s="50"/>
    </row>
    <row r="64" spans="1:8" ht="15.75">
      <c r="A64" s="45"/>
      <c r="B64" s="45"/>
      <c r="F64" s="3"/>
      <c r="G64" s="77"/>
      <c r="H64" s="50"/>
    </row>
    <row r="65" spans="1:8" ht="15.75">
      <c r="A65" s="45"/>
      <c r="B65" s="45"/>
      <c r="F65" s="3"/>
      <c r="G65" s="77"/>
      <c r="H65" s="50"/>
    </row>
    <row r="66" spans="1:8" ht="15.75">
      <c r="A66" s="45"/>
      <c r="B66" s="45"/>
      <c r="G66" s="77"/>
      <c r="H66" s="50"/>
    </row>
    <row r="67" spans="1:8" ht="15.75">
      <c r="A67" s="45"/>
      <c r="B67" s="45"/>
      <c r="G67" s="77"/>
      <c r="H67" s="50"/>
    </row>
    <row r="68" spans="1:8" ht="15.75">
      <c r="A68" s="45"/>
      <c r="B68" s="45"/>
      <c r="G68" s="77"/>
      <c r="H68" s="50"/>
    </row>
    <row r="69" spans="1:8" ht="15.75">
      <c r="A69" s="85"/>
      <c r="B69" s="85"/>
      <c r="G69" s="77"/>
      <c r="H69" s="50"/>
    </row>
    <row r="70" spans="1:8" ht="15.75">
      <c r="A70" s="85"/>
      <c r="B70" s="85"/>
      <c r="G70" s="77"/>
      <c r="H70" s="50"/>
    </row>
    <row r="71" spans="7:8" ht="15.75">
      <c r="G71" s="77"/>
      <c r="H71" s="50"/>
    </row>
    <row r="72" spans="7:8" ht="15.75">
      <c r="G72" s="86"/>
      <c r="H72" s="87"/>
    </row>
    <row r="73" spans="7:8" ht="15.75">
      <c r="G73" s="86"/>
      <c r="H73" s="87"/>
    </row>
  </sheetData>
  <mergeCells count="1">
    <mergeCell ref="A1:H1"/>
  </mergeCells>
  <printOptions horizontalCentered="1"/>
  <pageMargins left="0.7874015748031497" right="0.3937007874015748" top="0.7874015748031497" bottom="0" header="1.1811023622047245" footer="0.5118110236220472"/>
  <pageSetup horizontalDpi="300" verticalDpi="300" orientation="portrait" paperSize="9" scale="70" r:id="rId1"/>
</worksheet>
</file>

<file path=xl/worksheets/sheet3.xml><?xml version="1.0" encoding="utf-8"?>
<worksheet xmlns="http://schemas.openxmlformats.org/spreadsheetml/2006/main" xmlns:r="http://schemas.openxmlformats.org/officeDocument/2006/relationships">
  <dimension ref="A1:AM59"/>
  <sheetViews>
    <sheetView zoomScale="75" zoomScaleNormal="75" zoomScaleSheetLayoutView="75" workbookViewId="0" topLeftCell="E1">
      <selection activeCell="H40" sqref="H40"/>
    </sheetView>
  </sheetViews>
  <sheetFormatPr defaultColWidth="9.140625" defaultRowHeight="12.75"/>
  <cols>
    <col min="1" max="1" width="51.00390625" style="1" customWidth="1"/>
    <col min="2" max="2" width="2.7109375" style="1" customWidth="1"/>
    <col min="3" max="5" width="12.7109375" style="1" customWidth="1"/>
    <col min="6" max="6" width="14.00390625" style="1" customWidth="1"/>
    <col min="7" max="7" width="13.57421875" style="1" customWidth="1"/>
    <col min="8" max="10" width="12.7109375" style="1" customWidth="1"/>
    <col min="11" max="11" width="14.8515625" style="1" customWidth="1"/>
    <col min="12" max="12" width="1.8515625" style="1" customWidth="1"/>
    <col min="13" max="13" width="11.140625" style="1" bestFit="1" customWidth="1"/>
    <col min="14" max="16384" width="9.140625" style="1" customWidth="1"/>
  </cols>
  <sheetData>
    <row r="1" spans="1:11" ht="15.75">
      <c r="A1" s="279" t="s">
        <v>66</v>
      </c>
      <c r="B1" s="279"/>
      <c r="C1" s="279"/>
      <c r="D1" s="279"/>
      <c r="E1" s="279"/>
      <c r="F1" s="279"/>
      <c r="G1" s="279"/>
      <c r="H1" s="279"/>
      <c r="I1" s="279"/>
      <c r="J1" s="279"/>
      <c r="K1" s="279"/>
    </row>
    <row r="2" spans="1:11" ht="15.75">
      <c r="A2" s="278"/>
      <c r="B2" s="278"/>
      <c r="C2" s="278"/>
      <c r="D2" s="278"/>
      <c r="E2" s="278"/>
      <c r="F2" s="278"/>
      <c r="G2" s="278"/>
      <c r="H2" s="278"/>
      <c r="I2" s="278"/>
      <c r="J2" s="278"/>
      <c r="K2" s="278"/>
    </row>
    <row r="4" ht="15.75">
      <c r="A4" s="3" t="s">
        <v>67</v>
      </c>
    </row>
    <row r="5" ht="15.75">
      <c r="A5" s="1" t="s">
        <v>68</v>
      </c>
    </row>
    <row r="7" spans="3:10" ht="15.75">
      <c r="C7" s="278" t="s">
        <v>69</v>
      </c>
      <c r="D7" s="278"/>
      <c r="E7" s="278"/>
      <c r="F7" s="278"/>
      <c r="G7" s="278"/>
      <c r="H7" s="278"/>
      <c r="I7" s="278"/>
      <c r="J7" s="2" t="s">
        <v>70</v>
      </c>
    </row>
    <row r="8" spans="3:11" ht="15.75">
      <c r="C8" s="4" t="s">
        <v>71</v>
      </c>
      <c r="D8" s="4" t="s">
        <v>72</v>
      </c>
      <c r="E8" s="4" t="s">
        <v>73</v>
      </c>
      <c r="F8" s="4" t="s">
        <v>74</v>
      </c>
      <c r="G8" s="4" t="s">
        <v>75</v>
      </c>
      <c r="H8" s="4" t="s">
        <v>76</v>
      </c>
      <c r="I8" s="4" t="s">
        <v>77</v>
      </c>
      <c r="J8" s="4" t="s">
        <v>78</v>
      </c>
      <c r="K8" s="4" t="s">
        <v>79</v>
      </c>
    </row>
    <row r="9" spans="3:11" ht="15.75">
      <c r="C9" s="4" t="s">
        <v>74</v>
      </c>
      <c r="D9" s="4" t="s">
        <v>80</v>
      </c>
      <c r="E9" s="4" t="s">
        <v>81</v>
      </c>
      <c r="F9" s="4" t="s">
        <v>82</v>
      </c>
      <c r="G9" s="4" t="s">
        <v>83</v>
      </c>
      <c r="H9" s="4" t="s">
        <v>84</v>
      </c>
      <c r="I9" s="4" t="s">
        <v>85</v>
      </c>
      <c r="J9" s="4" t="s">
        <v>86</v>
      </c>
      <c r="K9" s="4"/>
    </row>
    <row r="10" spans="3:11" ht="15.75">
      <c r="C10" s="4"/>
      <c r="D10" s="4"/>
      <c r="E10" s="4"/>
      <c r="F10" s="4" t="s">
        <v>83</v>
      </c>
      <c r="H10" s="4" t="s">
        <v>83</v>
      </c>
      <c r="I10" s="4" t="s">
        <v>83</v>
      </c>
      <c r="J10" s="4"/>
      <c r="K10" s="4"/>
    </row>
    <row r="11" spans="3:13" ht="15.75">
      <c r="C11" s="5"/>
      <c r="D11" s="5"/>
      <c r="E11" s="5"/>
      <c r="F11" s="5"/>
      <c r="G11" s="5"/>
      <c r="H11" s="5"/>
      <c r="I11" s="5"/>
      <c r="J11" s="5"/>
      <c r="K11" s="6"/>
      <c r="L11" s="5"/>
      <c r="M11" s="5"/>
    </row>
    <row r="12" spans="1:13" ht="13.5" customHeight="1">
      <c r="A12" s="3" t="s">
        <v>87</v>
      </c>
      <c r="C12" s="5">
        <v>356265</v>
      </c>
      <c r="D12" s="5">
        <v>-8788</v>
      </c>
      <c r="E12" s="5"/>
      <c r="F12" s="5">
        <v>73</v>
      </c>
      <c r="G12" s="5">
        <v>64331</v>
      </c>
      <c r="H12" s="5">
        <v>2982</v>
      </c>
      <c r="I12" s="5">
        <v>-89</v>
      </c>
      <c r="J12" s="5">
        <v>82347</v>
      </c>
      <c r="K12" s="5">
        <f aca="true" t="shared" si="0" ref="K12:K29">SUM(C12:J12)</f>
        <v>497121</v>
      </c>
      <c r="L12" s="5"/>
      <c r="M12" s="5"/>
    </row>
    <row r="13" spans="3:13" ht="5.25" customHeight="1" hidden="1">
      <c r="C13" s="5"/>
      <c r="D13" s="5"/>
      <c r="E13" s="5"/>
      <c r="F13" s="5"/>
      <c r="G13" s="5"/>
      <c r="H13" s="5"/>
      <c r="I13" s="5"/>
      <c r="J13" s="5"/>
      <c r="K13" s="5">
        <f t="shared" si="0"/>
        <v>0</v>
      </c>
      <c r="L13" s="5"/>
      <c r="M13" s="5"/>
    </row>
    <row r="14" spans="1:13" ht="15.75" hidden="1">
      <c r="A14" s="1" t="s">
        <v>88</v>
      </c>
      <c r="C14" s="24"/>
      <c r="D14" s="25"/>
      <c r="E14" s="25"/>
      <c r="F14" s="25"/>
      <c r="G14" s="25"/>
      <c r="H14" s="25"/>
      <c r="I14" s="25"/>
      <c r="J14" s="25"/>
      <c r="K14" s="5">
        <f t="shared" si="0"/>
        <v>0</v>
      </c>
      <c r="L14" s="5"/>
      <c r="M14" s="5"/>
    </row>
    <row r="15" spans="1:13" ht="15.75" hidden="1">
      <c r="A15" s="1" t="s">
        <v>89</v>
      </c>
      <c r="C15" s="26"/>
      <c r="D15" s="27"/>
      <c r="E15" s="27"/>
      <c r="F15" s="27"/>
      <c r="G15" s="27">
        <v>-1881</v>
      </c>
      <c r="H15" s="27"/>
      <c r="I15" s="27"/>
      <c r="J15" s="27">
        <v>1881</v>
      </c>
      <c r="K15" s="5">
        <f t="shared" si="0"/>
        <v>0</v>
      </c>
      <c r="L15" s="5"/>
      <c r="M15" s="5"/>
    </row>
    <row r="16" spans="3:13" ht="15.75" hidden="1">
      <c r="C16" s="26"/>
      <c r="D16" s="27"/>
      <c r="E16" s="27"/>
      <c r="F16" s="27"/>
      <c r="G16" s="27"/>
      <c r="H16" s="27"/>
      <c r="I16" s="27"/>
      <c r="J16" s="27"/>
      <c r="K16" s="5">
        <f t="shared" si="0"/>
        <v>0</v>
      </c>
      <c r="L16" s="5"/>
      <c r="M16" s="5"/>
    </row>
    <row r="17" spans="1:13" ht="15.75" hidden="1">
      <c r="A17" s="1" t="s">
        <v>90</v>
      </c>
      <c r="C17" s="28"/>
      <c r="D17" s="7"/>
      <c r="E17" s="7"/>
      <c r="F17" s="7"/>
      <c r="G17" s="7"/>
      <c r="H17" s="7"/>
      <c r="I17" s="7">
        <v>202</v>
      </c>
      <c r="J17" s="7"/>
      <c r="K17" s="5">
        <f t="shared" si="0"/>
        <v>202</v>
      </c>
      <c r="L17" s="5"/>
      <c r="M17" s="5"/>
    </row>
    <row r="18" spans="1:13" ht="15.75" hidden="1">
      <c r="A18" s="1" t="s">
        <v>91</v>
      </c>
      <c r="C18" s="5"/>
      <c r="D18" s="5"/>
      <c r="E18" s="5"/>
      <c r="F18" s="5"/>
      <c r="G18" s="5"/>
      <c r="H18" s="5"/>
      <c r="I18" s="5"/>
      <c r="J18" s="5"/>
      <c r="K18" s="5">
        <f t="shared" si="0"/>
        <v>0</v>
      </c>
      <c r="L18" s="5"/>
      <c r="M18" s="5"/>
    </row>
    <row r="19" spans="1:39" ht="15.75" hidden="1">
      <c r="A19" s="1" t="s">
        <v>92</v>
      </c>
      <c r="C19" s="29">
        <f>SUM(C14:C17)</f>
        <v>0</v>
      </c>
      <c r="D19" s="29">
        <f>SUM(D14:D17)</f>
        <v>0</v>
      </c>
      <c r="E19" s="29"/>
      <c r="F19" s="29">
        <f>SUM(F14:F17)</f>
        <v>0</v>
      </c>
      <c r="G19" s="29">
        <f>SUM(G14:G17)</f>
        <v>-1881</v>
      </c>
      <c r="H19" s="29">
        <f>SUM(H14:H17)</f>
        <v>0</v>
      </c>
      <c r="I19" s="5">
        <f>SUM(I14:I17)</f>
        <v>202</v>
      </c>
      <c r="J19" s="29">
        <f>SUM(J14:J17)</f>
        <v>1881</v>
      </c>
      <c r="K19" s="5">
        <f t="shared" si="0"/>
        <v>202</v>
      </c>
      <c r="L19" s="29"/>
      <c r="M19" s="2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row>
    <row r="20" spans="3:13" ht="15.75" hidden="1">
      <c r="C20" s="5"/>
      <c r="D20" s="5"/>
      <c r="E20" s="5"/>
      <c r="F20" s="5"/>
      <c r="G20" s="5"/>
      <c r="H20" s="5"/>
      <c r="I20" s="5"/>
      <c r="J20" s="5"/>
      <c r="K20" s="5">
        <f t="shared" si="0"/>
        <v>0</v>
      </c>
      <c r="L20" s="5"/>
      <c r="M20" s="5"/>
    </row>
    <row r="21" spans="1:13" ht="15.75" hidden="1">
      <c r="A21" s="1" t="s">
        <v>93</v>
      </c>
      <c r="C21" s="5"/>
      <c r="D21" s="5">
        <v>-120</v>
      </c>
      <c r="E21" s="5"/>
      <c r="F21" s="5"/>
      <c r="G21" s="5"/>
      <c r="H21" s="5"/>
      <c r="I21" s="5"/>
      <c r="J21" s="5"/>
      <c r="K21" s="5">
        <f t="shared" si="0"/>
        <v>-120</v>
      </c>
      <c r="L21" s="5"/>
      <c r="M21" s="5"/>
    </row>
    <row r="22" spans="3:13" ht="15.75" hidden="1">
      <c r="C22" s="5"/>
      <c r="D22" s="5"/>
      <c r="E22" s="5"/>
      <c r="F22" s="5"/>
      <c r="G22" s="5"/>
      <c r="H22" s="5"/>
      <c r="I22" s="5"/>
      <c r="J22" s="5"/>
      <c r="K22" s="5">
        <f t="shared" si="0"/>
        <v>0</v>
      </c>
      <c r="L22" s="5"/>
      <c r="M22" s="5"/>
    </row>
    <row r="23" spans="1:13" ht="15.75" hidden="1">
      <c r="A23" s="1" t="s">
        <v>94</v>
      </c>
      <c r="C23" s="5"/>
      <c r="D23" s="5"/>
      <c r="E23" s="5"/>
      <c r="F23" s="5"/>
      <c r="G23" s="5"/>
      <c r="H23" s="5"/>
      <c r="I23" s="5"/>
      <c r="J23" s="5">
        <v>48616</v>
      </c>
      <c r="K23" s="5">
        <f t="shared" si="0"/>
        <v>48616</v>
      </c>
      <c r="L23" s="5"/>
      <c r="M23" s="5"/>
    </row>
    <row r="24" spans="3:13" ht="15.75" hidden="1">
      <c r="C24" s="5"/>
      <c r="D24" s="5"/>
      <c r="E24" s="5"/>
      <c r="F24" s="5"/>
      <c r="G24" s="5"/>
      <c r="H24" s="5"/>
      <c r="I24" s="5"/>
      <c r="J24" s="5"/>
      <c r="K24" s="5">
        <f t="shared" si="0"/>
        <v>0</v>
      </c>
      <c r="L24" s="5"/>
      <c r="M24" s="5"/>
    </row>
    <row r="25" spans="1:13" ht="15.75" hidden="1">
      <c r="A25" s="1" t="s">
        <v>95</v>
      </c>
      <c r="C25" s="5"/>
      <c r="D25" s="5"/>
      <c r="E25" s="5"/>
      <c r="F25" s="5"/>
      <c r="G25" s="5"/>
      <c r="H25" s="5"/>
      <c r="I25" s="5"/>
      <c r="J25" s="5">
        <v>-23585</v>
      </c>
      <c r="K25" s="5">
        <f t="shared" si="0"/>
        <v>-23585</v>
      </c>
      <c r="L25" s="5"/>
      <c r="M25" s="5"/>
    </row>
    <row r="26" spans="3:13" ht="15.75" hidden="1">
      <c r="C26" s="5"/>
      <c r="D26" s="5"/>
      <c r="E26" s="5"/>
      <c r="F26" s="5"/>
      <c r="G26" s="5"/>
      <c r="H26" s="5"/>
      <c r="I26" s="5"/>
      <c r="J26" s="5"/>
      <c r="K26" s="5">
        <f t="shared" si="0"/>
        <v>0</v>
      </c>
      <c r="L26" s="5"/>
      <c r="M26" s="5"/>
    </row>
    <row r="27" spans="1:13" ht="15.75" hidden="1">
      <c r="A27" s="1" t="s">
        <v>96</v>
      </c>
      <c r="C27" s="5"/>
      <c r="D27" s="5"/>
      <c r="E27" s="5"/>
      <c r="F27" s="5"/>
      <c r="G27" s="5"/>
      <c r="H27" s="5"/>
      <c r="I27" s="5"/>
      <c r="J27" s="5"/>
      <c r="K27" s="5">
        <f t="shared" si="0"/>
        <v>0</v>
      </c>
      <c r="L27" s="5"/>
      <c r="M27" s="5"/>
    </row>
    <row r="28" spans="3:13" ht="15.75" hidden="1">
      <c r="C28" s="5"/>
      <c r="D28" s="5"/>
      <c r="E28" s="5"/>
      <c r="F28" s="5"/>
      <c r="G28" s="5"/>
      <c r="H28" s="5"/>
      <c r="I28" s="5"/>
      <c r="J28" s="5"/>
      <c r="K28" s="5">
        <f t="shared" si="0"/>
        <v>0</v>
      </c>
      <c r="L28" s="5"/>
      <c r="M28" s="5"/>
    </row>
    <row r="29" spans="1:13" ht="15.75" hidden="1">
      <c r="A29" s="3" t="s">
        <v>97</v>
      </c>
      <c r="C29" s="5">
        <f>SUM(C12:C28)</f>
        <v>356265</v>
      </c>
      <c r="D29" s="5">
        <f>SUM(D12:D28)</f>
        <v>-8908</v>
      </c>
      <c r="E29" s="5"/>
      <c r="F29" s="5">
        <f>SUM(F12:F28)</f>
        <v>73</v>
      </c>
      <c r="G29" s="5">
        <f>SUM(G12:G28)</f>
        <v>60569</v>
      </c>
      <c r="H29" s="5">
        <f>SUM(H12:H28)</f>
        <v>2982</v>
      </c>
      <c r="I29" s="5">
        <f>I12+I19</f>
        <v>113</v>
      </c>
      <c r="J29" s="5">
        <f>SUM(J12:J28)</f>
        <v>111140</v>
      </c>
      <c r="K29" s="5">
        <f t="shared" si="0"/>
        <v>522234</v>
      </c>
      <c r="L29" s="5"/>
      <c r="M29" s="5"/>
    </row>
    <row r="30" spans="1:13" ht="15.75">
      <c r="A30" s="3"/>
      <c r="C30" s="5"/>
      <c r="D30" s="5"/>
      <c r="E30" s="5"/>
      <c r="F30" s="5"/>
      <c r="G30" s="5"/>
      <c r="H30" s="5"/>
      <c r="I30" s="5"/>
      <c r="J30" s="5"/>
      <c r="K30" s="5"/>
      <c r="L30" s="5"/>
      <c r="M30" s="5"/>
    </row>
    <row r="31" spans="1:13" ht="15.75">
      <c r="A31" s="1" t="s">
        <v>98</v>
      </c>
      <c r="C31" s="7"/>
      <c r="D31" s="7"/>
      <c r="E31" s="7"/>
      <c r="F31" s="7"/>
      <c r="G31" s="7">
        <f>-24882+94</f>
        <v>-24788</v>
      </c>
      <c r="H31" s="7"/>
      <c r="I31" s="7"/>
      <c r="J31" s="7">
        <v>3448</v>
      </c>
      <c r="K31" s="7">
        <f>SUM(C31:J31)</f>
        <v>-21340</v>
      </c>
      <c r="L31" s="5"/>
      <c r="M31" s="5"/>
    </row>
    <row r="32" spans="3:13" ht="15.75">
      <c r="C32" s="5"/>
      <c r="D32" s="5"/>
      <c r="E32" s="5"/>
      <c r="F32" s="5"/>
      <c r="G32" s="27"/>
      <c r="H32" s="5"/>
      <c r="I32" s="5"/>
      <c r="J32" s="5"/>
      <c r="K32" s="5"/>
      <c r="L32" s="5"/>
      <c r="M32" s="5"/>
    </row>
    <row r="33" spans="1:13" ht="15.75">
      <c r="A33" s="3"/>
      <c r="C33" s="5">
        <f>C12+C31</f>
        <v>356265</v>
      </c>
      <c r="D33" s="5">
        <f>D12+D31</f>
        <v>-8788</v>
      </c>
      <c r="E33" s="5"/>
      <c r="F33" s="5">
        <f>F12+F31</f>
        <v>73</v>
      </c>
      <c r="G33" s="5">
        <f>G12+G31</f>
        <v>39543</v>
      </c>
      <c r="H33" s="5">
        <f>H12+H31</f>
        <v>2982</v>
      </c>
      <c r="I33" s="5">
        <f>I12+I31</f>
        <v>-89</v>
      </c>
      <c r="J33" s="5">
        <f>J12+J31</f>
        <v>85795</v>
      </c>
      <c r="K33" s="5">
        <f>SUM(C33:J33)</f>
        <v>475781</v>
      </c>
      <c r="L33" s="5"/>
      <c r="M33" s="5"/>
    </row>
    <row r="34" spans="3:13" ht="15.75">
      <c r="C34" s="7"/>
      <c r="D34" s="7"/>
      <c r="E34" s="7"/>
      <c r="F34" s="7"/>
      <c r="G34" s="7"/>
      <c r="H34" s="7"/>
      <c r="I34" s="7"/>
      <c r="J34" s="7"/>
      <c r="K34" s="7"/>
      <c r="L34" s="5"/>
      <c r="M34" s="5"/>
    </row>
    <row r="35" spans="1:11" ht="14.25" customHeight="1" hidden="1">
      <c r="A35" s="1" t="s">
        <v>99</v>
      </c>
      <c r="C35" s="9"/>
      <c r="D35" s="10"/>
      <c r="E35" s="10"/>
      <c r="J35" s="11"/>
      <c r="K35" s="5">
        <f>SUM(C35:J35)</f>
        <v>0</v>
      </c>
    </row>
    <row r="36" spans="3:11" ht="15.75" hidden="1">
      <c r="C36" s="13"/>
      <c r="D36" s="10"/>
      <c r="E36" s="10"/>
      <c r="J36" s="10"/>
      <c r="K36" s="5">
        <f>SUM(C36:J36)</f>
        <v>0</v>
      </c>
    </row>
    <row r="37" spans="1:11" ht="15.75" hidden="1">
      <c r="A37" s="1" t="s">
        <v>88</v>
      </c>
      <c r="C37" s="13"/>
      <c r="D37" s="10"/>
      <c r="E37" s="10"/>
      <c r="J37" s="10"/>
      <c r="K37" s="5">
        <f>SUM(C37:J37)</f>
        <v>0</v>
      </c>
    </row>
    <row r="38" spans="1:11" ht="15.75" hidden="1">
      <c r="A38" s="1" t="s">
        <v>89</v>
      </c>
      <c r="C38" s="13"/>
      <c r="D38" s="10"/>
      <c r="E38" s="10"/>
      <c r="J38" s="10"/>
      <c r="K38" s="5">
        <f>SUM(C38:J38)</f>
        <v>0</v>
      </c>
    </row>
    <row r="39" spans="3:11" ht="15.75">
      <c r="C39" s="13"/>
      <c r="D39" s="10"/>
      <c r="E39" s="10"/>
      <c r="J39" s="10"/>
      <c r="K39" s="30"/>
    </row>
    <row r="40" spans="1:11" ht="15.75">
      <c r="A40" s="1" t="s">
        <v>90</v>
      </c>
      <c r="C40" s="13"/>
      <c r="D40" s="10"/>
      <c r="E40" s="10"/>
      <c r="I40" s="1">
        <v>85</v>
      </c>
      <c r="J40" s="10"/>
      <c r="K40" s="30">
        <f>SUM(C40:J40)</f>
        <v>85</v>
      </c>
    </row>
    <row r="41" spans="3:11" ht="15.75">
      <c r="C41" s="16"/>
      <c r="D41" s="17"/>
      <c r="E41" s="17"/>
      <c r="F41" s="17"/>
      <c r="G41" s="17"/>
      <c r="H41" s="17"/>
      <c r="I41" s="17"/>
      <c r="J41" s="17"/>
      <c r="K41" s="31"/>
    </row>
    <row r="42" spans="1:11" ht="15.75">
      <c r="A42" s="1" t="s">
        <v>91</v>
      </c>
      <c r="K42" s="5"/>
    </row>
    <row r="43" spans="1:11" ht="15.75">
      <c r="A43" s="1" t="s">
        <v>92</v>
      </c>
      <c r="C43" s="20">
        <f>SUM(C35:C41)</f>
        <v>0</v>
      </c>
      <c r="D43" s="20">
        <f>SUM(D35:D41)</f>
        <v>0</v>
      </c>
      <c r="E43" s="20"/>
      <c r="F43" s="20">
        <f>SUM(F35:F41)</f>
        <v>0</v>
      </c>
      <c r="G43" s="20">
        <f>SUM(G35:G41)</f>
        <v>0</v>
      </c>
      <c r="H43" s="20">
        <f>SUM(H35:H41)</f>
        <v>0</v>
      </c>
      <c r="I43" s="1">
        <f>SUM(I35:I41)</f>
        <v>85</v>
      </c>
      <c r="K43" s="5">
        <f>SUM(C43:J43)</f>
        <v>85</v>
      </c>
    </row>
    <row r="44" ht="15.75">
      <c r="K44" s="5"/>
    </row>
    <row r="45" spans="1:11" ht="15.75">
      <c r="A45" s="1" t="s">
        <v>100</v>
      </c>
      <c r="C45" s="1">
        <v>361</v>
      </c>
      <c r="E45" s="1">
        <v>130</v>
      </c>
      <c r="K45" s="5">
        <f>SUM(C45:J45)</f>
        <v>491</v>
      </c>
    </row>
    <row r="46" ht="15.75">
      <c r="K46" s="5"/>
    </row>
    <row r="47" spans="1:11" ht="15.75">
      <c r="A47" s="1" t="s">
        <v>101</v>
      </c>
      <c r="C47" s="1">
        <v>6665</v>
      </c>
      <c r="E47" s="1">
        <v>2399</v>
      </c>
      <c r="K47" s="5">
        <f>SUM(C47:J47)</f>
        <v>9064</v>
      </c>
    </row>
    <row r="48" ht="15.75">
      <c r="K48" s="5"/>
    </row>
    <row r="49" spans="1:11" ht="15.75">
      <c r="A49" s="1" t="s">
        <v>93</v>
      </c>
      <c r="D49" s="1">
        <v>-2655</v>
      </c>
      <c r="K49" s="5">
        <f>SUM(C49:J49)</f>
        <v>-2655</v>
      </c>
    </row>
    <row r="50" ht="15.75">
      <c r="K50" s="5"/>
    </row>
    <row r="51" spans="1:11" ht="15.75">
      <c r="A51" s="1" t="s">
        <v>94</v>
      </c>
      <c r="J51" s="1">
        <f>38113+5415</f>
        <v>43528</v>
      </c>
      <c r="K51" s="5">
        <f>SUM(C51:J51)</f>
        <v>43528</v>
      </c>
    </row>
    <row r="52" ht="15.75">
      <c r="K52" s="5"/>
    </row>
    <row r="53" spans="1:11" ht="15.75">
      <c r="A53" s="1" t="s">
        <v>102</v>
      </c>
      <c r="J53" s="1">
        <v>-47699</v>
      </c>
      <c r="K53" s="5">
        <f>SUM(C53:J53)</f>
        <v>-47699</v>
      </c>
    </row>
    <row r="54" spans="3:11" ht="15.75">
      <c r="C54" s="17"/>
      <c r="D54" s="17"/>
      <c r="E54" s="17"/>
      <c r="F54" s="17"/>
      <c r="G54" s="17"/>
      <c r="H54" s="17"/>
      <c r="I54" s="17"/>
      <c r="J54" s="17"/>
      <c r="K54" s="17"/>
    </row>
    <row r="55" spans="1:11" ht="15.75">
      <c r="A55" s="19"/>
      <c r="B55" s="19"/>
      <c r="K55" s="10"/>
    </row>
    <row r="56" spans="1:11" ht="16.5" thickBot="1">
      <c r="A56" s="22" t="s">
        <v>103</v>
      </c>
      <c r="B56" s="19"/>
      <c r="C56" s="23">
        <f aca="true" t="shared" si="1" ref="C56:H56">SUM(C33:C54)</f>
        <v>363291</v>
      </c>
      <c r="D56" s="23">
        <f t="shared" si="1"/>
        <v>-11443</v>
      </c>
      <c r="E56" s="23">
        <f t="shared" si="1"/>
        <v>2529</v>
      </c>
      <c r="F56" s="23">
        <f t="shared" si="1"/>
        <v>73</v>
      </c>
      <c r="G56" s="23">
        <f t="shared" si="1"/>
        <v>39543</v>
      </c>
      <c r="H56" s="23">
        <f t="shared" si="1"/>
        <v>2982</v>
      </c>
      <c r="I56" s="23">
        <f>I33+I43</f>
        <v>-4</v>
      </c>
      <c r="J56" s="23">
        <f>SUM(J33:J54)</f>
        <v>81624</v>
      </c>
      <c r="K56" s="23">
        <f>SUM(C56:J56)</f>
        <v>478595</v>
      </c>
    </row>
    <row r="57" spans="1:11" ht="16.5" thickTop="1">
      <c r="A57" s="19"/>
      <c r="B57" s="19"/>
      <c r="C57" s="10"/>
      <c r="D57" s="10"/>
      <c r="E57" s="10"/>
      <c r="F57" s="10"/>
      <c r="G57" s="10"/>
      <c r="H57" s="10"/>
      <c r="I57" s="10"/>
      <c r="J57" s="10"/>
      <c r="K57" s="10"/>
    </row>
    <row r="58" spans="1:11" ht="15.75">
      <c r="A58" s="19"/>
      <c r="B58" s="19"/>
      <c r="K58" s="10"/>
    </row>
    <row r="59" spans="1:11" ht="15.75">
      <c r="A59" s="19"/>
      <c r="B59" s="19"/>
      <c r="C59" s="19"/>
      <c r="D59" s="19"/>
      <c r="E59" s="19"/>
      <c r="F59" s="19"/>
      <c r="G59" s="19"/>
      <c r="H59" s="19"/>
      <c r="I59" s="19"/>
      <c r="J59" s="19"/>
      <c r="K59" s="19"/>
    </row>
  </sheetData>
  <mergeCells count="3">
    <mergeCell ref="A2:K2"/>
    <mergeCell ref="A1:K1"/>
    <mergeCell ref="C7:I7"/>
  </mergeCells>
  <printOptions horizontalCentered="1" verticalCentered="1"/>
  <pageMargins left="0.75" right="0.75" top="1" bottom="1" header="0.5" footer="0.5"/>
  <pageSetup horizontalDpi="300" verticalDpi="300" orientation="landscape" paperSize="9" scale="70" r:id="rId2"/>
  <rowBreaks count="1" manualBreakCount="1">
    <brk id="57" max="255" man="1"/>
  </rowBreaks>
  <drawing r:id="rId1"/>
</worksheet>
</file>

<file path=xl/worksheets/sheet4.xml><?xml version="1.0" encoding="utf-8"?>
<worksheet xmlns="http://schemas.openxmlformats.org/spreadsheetml/2006/main" xmlns:r="http://schemas.openxmlformats.org/officeDocument/2006/relationships">
  <dimension ref="A1:L34"/>
  <sheetViews>
    <sheetView zoomScaleSheetLayoutView="100" workbookViewId="0" topLeftCell="A1">
      <selection activeCell="A11" sqref="A11"/>
    </sheetView>
  </sheetViews>
  <sheetFormatPr defaultColWidth="9.140625" defaultRowHeight="12.75"/>
  <cols>
    <col min="1" max="1" width="32.421875" style="1" customWidth="1"/>
    <col min="2" max="2" width="2.7109375" style="1" customWidth="1"/>
    <col min="3" max="5" width="12.7109375" style="1" customWidth="1"/>
    <col min="6" max="6" width="13.57421875" style="1" customWidth="1"/>
    <col min="7" max="9" width="12.7109375" style="1" customWidth="1"/>
    <col min="10" max="10" width="14.8515625" style="1" customWidth="1"/>
    <col min="11" max="11" width="1.8515625" style="1" customWidth="1"/>
    <col min="12" max="16384" width="9.140625" style="1" customWidth="1"/>
  </cols>
  <sheetData>
    <row r="1" spans="1:10" ht="15.75">
      <c r="A1" s="279" t="s">
        <v>104</v>
      </c>
      <c r="B1" s="279"/>
      <c r="C1" s="279"/>
      <c r="D1" s="279"/>
      <c r="E1" s="279"/>
      <c r="F1" s="279"/>
      <c r="G1" s="279"/>
      <c r="H1" s="279"/>
      <c r="I1" s="279"/>
      <c r="J1" s="279"/>
    </row>
    <row r="2" spans="1:10" ht="15.75">
      <c r="A2" s="278"/>
      <c r="B2" s="278"/>
      <c r="C2" s="278"/>
      <c r="D2" s="278"/>
      <c r="E2" s="278"/>
      <c r="F2" s="278"/>
      <c r="G2" s="278"/>
      <c r="H2" s="278"/>
      <c r="I2" s="278"/>
      <c r="J2" s="278"/>
    </row>
    <row r="4" ht="15.75">
      <c r="A4" s="3" t="s">
        <v>67</v>
      </c>
    </row>
    <row r="5" ht="15.75">
      <c r="A5" s="1" t="s">
        <v>68</v>
      </c>
    </row>
    <row r="7" spans="3:9" ht="15.75">
      <c r="C7" s="278" t="s">
        <v>69</v>
      </c>
      <c r="D7" s="278"/>
      <c r="E7" s="278"/>
      <c r="F7" s="278"/>
      <c r="G7" s="278"/>
      <c r="H7" s="278"/>
      <c r="I7" s="2" t="s">
        <v>70</v>
      </c>
    </row>
    <row r="8" spans="3:10" ht="15.75">
      <c r="C8" s="4" t="s">
        <v>71</v>
      </c>
      <c r="D8" s="4" t="s">
        <v>72</v>
      </c>
      <c r="E8" s="4" t="s">
        <v>74</v>
      </c>
      <c r="F8" s="4" t="s">
        <v>75</v>
      </c>
      <c r="G8" s="4" t="s">
        <v>76</v>
      </c>
      <c r="H8" s="4" t="s">
        <v>77</v>
      </c>
      <c r="I8" s="4" t="s">
        <v>78</v>
      </c>
      <c r="J8" s="4" t="s">
        <v>79</v>
      </c>
    </row>
    <row r="9" spans="3:10" ht="15.75">
      <c r="C9" s="4" t="s">
        <v>74</v>
      </c>
      <c r="D9" s="4" t="s">
        <v>80</v>
      </c>
      <c r="E9" s="4" t="s">
        <v>82</v>
      </c>
      <c r="F9" s="4" t="s">
        <v>83</v>
      </c>
      <c r="G9" s="4" t="s">
        <v>84</v>
      </c>
      <c r="H9" s="4" t="s">
        <v>85</v>
      </c>
      <c r="I9" s="4" t="s">
        <v>86</v>
      </c>
      <c r="J9" s="4"/>
    </row>
    <row r="10" spans="3:10" ht="15.75">
      <c r="C10" s="4"/>
      <c r="D10" s="4"/>
      <c r="E10" s="4" t="s">
        <v>83</v>
      </c>
      <c r="G10" s="4" t="s">
        <v>83</v>
      </c>
      <c r="H10" s="4" t="s">
        <v>83</v>
      </c>
      <c r="I10" s="4"/>
      <c r="J10" s="4"/>
    </row>
    <row r="11" spans="3:12" ht="15.75">
      <c r="C11" s="5"/>
      <c r="D11" s="5"/>
      <c r="E11" s="5"/>
      <c r="F11" s="5"/>
      <c r="G11" s="5"/>
      <c r="H11" s="5"/>
      <c r="I11" s="5"/>
      <c r="J11" s="6"/>
      <c r="K11" s="5"/>
      <c r="L11" s="5"/>
    </row>
    <row r="12" spans="1:12" ht="15" customHeight="1">
      <c r="A12" s="3" t="s">
        <v>105</v>
      </c>
      <c r="C12" s="5">
        <v>356265</v>
      </c>
      <c r="D12" s="5">
        <v>-8668</v>
      </c>
      <c r="E12" s="5">
        <v>73</v>
      </c>
      <c r="F12" s="5">
        <v>66212</v>
      </c>
      <c r="G12" s="5">
        <v>2982</v>
      </c>
      <c r="H12" s="5">
        <v>-291</v>
      </c>
      <c r="I12" s="5">
        <v>55435</v>
      </c>
      <c r="J12" s="5">
        <v>472008</v>
      </c>
      <c r="K12" s="5"/>
      <c r="L12" s="5"/>
    </row>
    <row r="13" spans="3:12" ht="15.75">
      <c r="C13" s="7"/>
      <c r="D13" s="7"/>
      <c r="E13" s="7"/>
      <c r="F13" s="7"/>
      <c r="G13" s="7"/>
      <c r="H13" s="7"/>
      <c r="I13" s="7"/>
      <c r="J13" s="8"/>
      <c r="K13" s="5"/>
      <c r="L13" s="5"/>
    </row>
    <row r="14" spans="1:10" ht="15.75">
      <c r="A14" s="1" t="s">
        <v>99</v>
      </c>
      <c r="C14" s="9"/>
      <c r="D14" s="10"/>
      <c r="I14" s="11"/>
      <c r="J14" s="12">
        <f>SUM(C14:I14)</f>
        <v>0</v>
      </c>
    </row>
    <row r="15" spans="3:10" ht="15.75">
      <c r="C15" s="13"/>
      <c r="D15" s="10"/>
      <c r="I15" s="10"/>
      <c r="J15" s="14"/>
    </row>
    <row r="16" spans="1:10" ht="15.75">
      <c r="A16" s="1" t="s">
        <v>88</v>
      </c>
      <c r="C16" s="13"/>
      <c r="D16" s="10"/>
      <c r="F16" s="1">
        <v>-1881</v>
      </c>
      <c r="I16" s="10">
        <v>1881</v>
      </c>
      <c r="J16" s="14">
        <f>SUM(C16:I16)</f>
        <v>0</v>
      </c>
    </row>
    <row r="17" spans="1:10" ht="15.75">
      <c r="A17" s="1" t="s">
        <v>89</v>
      </c>
      <c r="C17" s="13"/>
      <c r="D17" s="10"/>
      <c r="I17" s="10"/>
      <c r="J17" s="14"/>
    </row>
    <row r="18" spans="3:10" ht="15.75">
      <c r="C18" s="13"/>
      <c r="D18" s="10"/>
      <c r="I18" s="10"/>
      <c r="J18" s="14"/>
    </row>
    <row r="19" spans="1:10" ht="15.75">
      <c r="A19" s="1" t="s">
        <v>90</v>
      </c>
      <c r="C19" s="13"/>
      <c r="D19" s="10"/>
      <c r="H19" s="1">
        <v>202</v>
      </c>
      <c r="I19" s="10"/>
      <c r="J19" s="15">
        <f>SUM(C19:I19)</f>
        <v>202</v>
      </c>
    </row>
    <row r="20" spans="3:10" ht="15.75">
      <c r="C20" s="16"/>
      <c r="D20" s="17"/>
      <c r="E20" s="17"/>
      <c r="F20" s="17"/>
      <c r="G20" s="17"/>
      <c r="H20" s="17"/>
      <c r="I20" s="17"/>
      <c r="J20" s="18"/>
    </row>
    <row r="21" spans="1:10" ht="15.75">
      <c r="A21" s="1" t="s">
        <v>91</v>
      </c>
      <c r="J21" s="19"/>
    </row>
    <row r="22" spans="1:10" ht="15.75">
      <c r="A22" s="1" t="s">
        <v>92</v>
      </c>
      <c r="C22" s="20">
        <f aca="true" t="shared" si="0" ref="C22:J22">SUM(C14:C20)</f>
        <v>0</v>
      </c>
      <c r="D22" s="20">
        <f t="shared" si="0"/>
        <v>0</v>
      </c>
      <c r="E22" s="20">
        <f t="shared" si="0"/>
        <v>0</v>
      </c>
      <c r="F22" s="1">
        <f t="shared" si="0"/>
        <v>-1881</v>
      </c>
      <c r="G22" s="20">
        <f t="shared" si="0"/>
        <v>0</v>
      </c>
      <c r="H22" s="1">
        <f t="shared" si="0"/>
        <v>202</v>
      </c>
      <c r="I22" s="1">
        <f t="shared" si="0"/>
        <v>1881</v>
      </c>
      <c r="J22" s="1">
        <f t="shared" si="0"/>
        <v>202</v>
      </c>
    </row>
    <row r="23" ht="15.75">
      <c r="J23" s="19"/>
    </row>
    <row r="24" spans="1:10" ht="15.75">
      <c r="A24" s="1" t="s">
        <v>93</v>
      </c>
      <c r="D24" s="1">
        <v>-120</v>
      </c>
      <c r="J24" s="21">
        <f>SUM(C24:I24)</f>
        <v>-120</v>
      </c>
    </row>
    <row r="25" ht="15.75">
      <c r="J25" s="19"/>
    </row>
    <row r="26" spans="1:10" ht="15.75">
      <c r="A26" s="1" t="s">
        <v>94</v>
      </c>
      <c r="I26" s="1">
        <v>48616</v>
      </c>
      <c r="J26" s="19">
        <f>SUM(C26:I26)</f>
        <v>48616</v>
      </c>
    </row>
    <row r="27" ht="15.75">
      <c r="J27" s="19"/>
    </row>
    <row r="28" spans="1:10" ht="15.75">
      <c r="A28" s="1" t="s">
        <v>95</v>
      </c>
      <c r="I28" s="1">
        <v>-23585</v>
      </c>
      <c r="J28" s="1">
        <f>SUM(C28:I28)</f>
        <v>-23585</v>
      </c>
    </row>
    <row r="29" spans="3:10" ht="15.75">
      <c r="C29" s="17"/>
      <c r="D29" s="17"/>
      <c r="E29" s="17"/>
      <c r="F29" s="17"/>
      <c r="G29" s="17"/>
      <c r="H29" s="17"/>
      <c r="I29" s="17"/>
      <c r="J29" s="17"/>
    </row>
    <row r="30" spans="1:10" ht="15.75">
      <c r="A30" s="19"/>
      <c r="B30" s="19"/>
      <c r="J30" s="10"/>
    </row>
    <row r="31" spans="1:10" ht="16.5" thickBot="1">
      <c r="A31" s="22" t="s">
        <v>97</v>
      </c>
      <c r="B31" s="19"/>
      <c r="C31" s="23">
        <f>SUM(C12:C30)</f>
        <v>356265</v>
      </c>
      <c r="D31" s="23">
        <f>SUM(D12:D30)</f>
        <v>-8788</v>
      </c>
      <c r="E31" s="23">
        <f>SUM(E12:E30)</f>
        <v>73</v>
      </c>
      <c r="F31" s="23">
        <f>F12+F22</f>
        <v>64331</v>
      </c>
      <c r="G31" s="23">
        <f>SUM(G12:G30)</f>
        <v>2982</v>
      </c>
      <c r="H31" s="23">
        <f>H12+H22</f>
        <v>-89</v>
      </c>
      <c r="I31" s="23">
        <f>I12+I22+I26+I28</f>
        <v>82347</v>
      </c>
      <c r="J31" s="23">
        <f>SUM(C31:I31)</f>
        <v>497121</v>
      </c>
    </row>
    <row r="32" spans="1:10" ht="16.5" thickTop="1">
      <c r="A32" s="19"/>
      <c r="B32" s="19"/>
      <c r="C32" s="10"/>
      <c r="D32" s="10"/>
      <c r="E32" s="10"/>
      <c r="F32" s="10"/>
      <c r="G32" s="10"/>
      <c r="H32" s="10"/>
      <c r="I32" s="10"/>
      <c r="J32" s="10"/>
    </row>
    <row r="33" spans="1:10" ht="15.75">
      <c r="A33" s="19"/>
      <c r="B33" s="19"/>
      <c r="J33" s="10"/>
    </row>
    <row r="34" spans="1:10" ht="15.75">
      <c r="A34" s="19"/>
      <c r="B34" s="19"/>
      <c r="C34" s="19"/>
      <c r="D34" s="19"/>
      <c r="E34" s="19"/>
      <c r="F34" s="19"/>
      <c r="G34" s="19"/>
      <c r="H34" s="19"/>
      <c r="I34" s="19"/>
      <c r="J34" s="19"/>
    </row>
  </sheetData>
  <mergeCells count="3">
    <mergeCell ref="A2:J2"/>
    <mergeCell ref="A1:J1"/>
    <mergeCell ref="C7:H7"/>
  </mergeCells>
  <printOptions horizontalCentered="1"/>
  <pageMargins left="0.75" right="0.75" top="1" bottom="1" header="0.5" footer="0.5"/>
  <pageSetup horizontalDpi="300" verticalDpi="300" orientation="landscape" paperSize="9" scale="70" r:id="rId1"/>
  <rowBreaks count="1" manualBreakCount="1">
    <brk id="32" max="255" man="1"/>
  </rowBreaks>
</worksheet>
</file>

<file path=xl/worksheets/sheet5.xml><?xml version="1.0" encoding="utf-8"?>
<worksheet xmlns="http://schemas.openxmlformats.org/spreadsheetml/2006/main" xmlns:r="http://schemas.openxmlformats.org/officeDocument/2006/relationships">
  <dimension ref="A1:F64"/>
  <sheetViews>
    <sheetView zoomScale="75" zoomScaleNormal="75" zoomScaleSheetLayoutView="75" workbookViewId="0" topLeftCell="A25">
      <selection activeCell="E6" sqref="E6"/>
    </sheetView>
  </sheetViews>
  <sheetFormatPr defaultColWidth="9.140625" defaultRowHeight="12.75"/>
  <cols>
    <col min="1" max="1" width="3.421875" style="89" customWidth="1"/>
    <col min="2" max="2" width="2.7109375" style="89" customWidth="1"/>
    <col min="3" max="3" width="59.8515625" style="89" customWidth="1"/>
    <col min="4" max="4" width="16.421875" style="93" customWidth="1"/>
    <col min="5" max="5" width="3.57421875" style="88" customWidth="1"/>
    <col min="6" max="6" width="16.8515625" style="1" customWidth="1"/>
    <col min="7" max="16384" width="9.140625" style="89" customWidth="1"/>
  </cols>
  <sheetData>
    <row r="1" spans="1:6" ht="15.75">
      <c r="A1" s="280" t="s">
        <v>106</v>
      </c>
      <c r="B1" s="280"/>
      <c r="C1" s="280"/>
      <c r="D1" s="280"/>
      <c r="E1" s="280"/>
      <c r="F1" s="280"/>
    </row>
    <row r="2" spans="3:6" ht="15.75">
      <c r="C2" s="90"/>
      <c r="D2" s="91"/>
      <c r="F2" s="10"/>
    </row>
    <row r="3" spans="3:6" ht="15.75">
      <c r="C3" s="90"/>
      <c r="D3" s="91"/>
      <c r="F3" s="10"/>
    </row>
    <row r="4" spans="4:6" ht="15.75">
      <c r="D4" s="92"/>
      <c r="F4" s="10"/>
    </row>
    <row r="5" ht="15.75">
      <c r="F5" s="10"/>
    </row>
    <row r="6" spans="1:6" ht="15.75">
      <c r="A6" s="94" t="s">
        <v>107</v>
      </c>
      <c r="F6" s="10"/>
    </row>
    <row r="7" spans="1:6" ht="15.75">
      <c r="A7" s="89" t="s">
        <v>68</v>
      </c>
      <c r="F7" s="10"/>
    </row>
    <row r="8" ht="15.75">
      <c r="F8" s="10"/>
    </row>
    <row r="9" ht="15.75">
      <c r="F9" s="10"/>
    </row>
    <row r="10" spans="3:6" ht="15.75">
      <c r="C10" s="95"/>
      <c r="D10" s="96" t="s">
        <v>108</v>
      </c>
      <c r="F10" s="97" t="str">
        <f>D10</f>
        <v>12 months to</v>
      </c>
    </row>
    <row r="11" spans="3:6" ht="15.75">
      <c r="C11" s="98"/>
      <c r="D11" s="92" t="s">
        <v>109</v>
      </c>
      <c r="F11" s="99" t="s">
        <v>110</v>
      </c>
    </row>
    <row r="12" ht="15.75">
      <c r="F12" s="10"/>
    </row>
    <row r="13" spans="1:6" ht="15.75">
      <c r="A13" s="89" t="s">
        <v>111</v>
      </c>
      <c r="F13" s="10"/>
    </row>
    <row r="14" spans="2:6" ht="15.75">
      <c r="B14" s="89" t="s">
        <v>16</v>
      </c>
      <c r="D14" s="93">
        <f>'[1]CashFlow WP'!D15</f>
        <v>58242</v>
      </c>
      <c r="F14" s="10">
        <v>58281</v>
      </c>
    </row>
    <row r="15" spans="2:6" ht="15.75">
      <c r="B15" s="89" t="s">
        <v>112</v>
      </c>
      <c r="D15" s="100">
        <v>-17481</v>
      </c>
      <c r="F15" s="10">
        <v>0</v>
      </c>
    </row>
    <row r="16" spans="2:6" ht="15.75">
      <c r="B16" s="89" t="s">
        <v>113</v>
      </c>
      <c r="D16" s="100">
        <v>-18988</v>
      </c>
      <c r="F16" s="10">
        <v>-43125</v>
      </c>
    </row>
    <row r="17" spans="2:6" ht="15.75">
      <c r="B17" s="89" t="s">
        <v>114</v>
      </c>
      <c r="D17" s="100">
        <v>0</v>
      </c>
      <c r="F17" s="10">
        <v>-7418</v>
      </c>
    </row>
    <row r="18" spans="2:6" ht="15" customHeight="1">
      <c r="B18" s="89" t="s">
        <v>115</v>
      </c>
      <c r="D18" s="100">
        <v>27643</v>
      </c>
      <c r="F18" s="10">
        <v>31655</v>
      </c>
    </row>
    <row r="19" spans="4:6" ht="15.75">
      <c r="D19" s="101"/>
      <c r="F19" s="17"/>
    </row>
    <row r="20" spans="2:6" ht="15.75">
      <c r="B20" s="89" t="s">
        <v>116</v>
      </c>
      <c r="D20" s="93">
        <f>SUM(D14:D19)</f>
        <v>49416</v>
      </c>
      <c r="F20" s="10">
        <f>SUM(F14:F19)</f>
        <v>39393</v>
      </c>
    </row>
    <row r="21" spans="2:6" ht="15.75">
      <c r="B21" s="89" t="s">
        <v>117</v>
      </c>
      <c r="D21" s="100">
        <v>37155</v>
      </c>
      <c r="F21" s="10">
        <v>16394</v>
      </c>
    </row>
    <row r="22" spans="4:6" ht="15.75">
      <c r="D22" s="101"/>
      <c r="F22" s="17"/>
    </row>
    <row r="23" spans="2:6" ht="15.75">
      <c r="B23" s="89" t="s">
        <v>118</v>
      </c>
      <c r="D23" s="93">
        <f>D20+D21</f>
        <v>86571</v>
      </c>
      <c r="F23" s="10">
        <f>F20+F21</f>
        <v>55787</v>
      </c>
    </row>
    <row r="24" ht="15.75">
      <c r="F24" s="10"/>
    </row>
    <row r="25" spans="2:6" ht="15.75">
      <c r="B25" s="89" t="s">
        <v>119</v>
      </c>
      <c r="D25" s="93">
        <v>0</v>
      </c>
      <c r="F25" s="10">
        <v>-1075</v>
      </c>
    </row>
    <row r="26" spans="2:6" ht="15.75">
      <c r="B26" s="89" t="s">
        <v>120</v>
      </c>
      <c r="D26" s="93">
        <v>-9947</v>
      </c>
      <c r="F26" s="10">
        <v>-13513</v>
      </c>
    </row>
    <row r="27" spans="4:6" ht="15.75">
      <c r="D27" s="101"/>
      <c r="F27" s="17"/>
    </row>
    <row r="28" spans="2:6" ht="15.75">
      <c r="B28" s="89" t="s">
        <v>121</v>
      </c>
      <c r="D28" s="93">
        <f>SUM(D23:D26)</f>
        <v>76624</v>
      </c>
      <c r="F28" s="10">
        <f>SUM(F23:F26)</f>
        <v>41199</v>
      </c>
    </row>
    <row r="29" spans="3:6" ht="15.75">
      <c r="C29" s="90"/>
      <c r="F29" s="10"/>
    </row>
    <row r="30" spans="1:6" ht="15.75">
      <c r="A30" s="89" t="s">
        <v>122</v>
      </c>
      <c r="D30" s="102"/>
      <c r="F30" s="10"/>
    </row>
    <row r="31" spans="2:6" ht="15.75">
      <c r="B31" s="89" t="s">
        <v>123</v>
      </c>
      <c r="D31" s="102">
        <v>6846</v>
      </c>
      <c r="F31" s="10">
        <v>0</v>
      </c>
    </row>
    <row r="32" spans="2:6" ht="15.75">
      <c r="B32" s="89" t="s">
        <v>124</v>
      </c>
      <c r="D32" s="103">
        <f>35795+5415</f>
        <v>41210</v>
      </c>
      <c r="F32" s="10">
        <v>62658</v>
      </c>
    </row>
    <row r="33" spans="2:6" ht="15.75">
      <c r="B33" s="89" t="s">
        <v>125</v>
      </c>
      <c r="D33" s="103">
        <v>-11484</v>
      </c>
      <c r="F33" s="10">
        <v>-20015</v>
      </c>
    </row>
    <row r="34" spans="2:6" ht="15.75">
      <c r="B34" s="89" t="s">
        <v>126</v>
      </c>
      <c r="D34" s="103">
        <f>12088</f>
        <v>12088</v>
      </c>
      <c r="F34" s="104">
        <v>3488</v>
      </c>
    </row>
    <row r="35" spans="2:6" ht="15.75">
      <c r="B35" s="89" t="s">
        <v>127</v>
      </c>
      <c r="D35" s="101">
        <f>53-772</f>
        <v>-719</v>
      </c>
      <c r="F35" s="17">
        <f>-5052-1415+146+5</f>
        <v>-6316</v>
      </c>
    </row>
    <row r="36" spans="2:6" ht="15.75">
      <c r="B36" s="89" t="s">
        <v>128</v>
      </c>
      <c r="D36" s="93">
        <f>SUM(D31:D35)</f>
        <v>47941</v>
      </c>
      <c r="F36" s="10">
        <f>SUM(F31:F35)</f>
        <v>39815</v>
      </c>
    </row>
    <row r="37" spans="4:6" ht="15.75">
      <c r="D37" s="103"/>
      <c r="F37" s="10"/>
    </row>
    <row r="38" spans="1:6" ht="15.75">
      <c r="A38" s="89" t="s">
        <v>129</v>
      </c>
      <c r="F38" s="10"/>
    </row>
    <row r="39" spans="2:6" ht="15.75">
      <c r="B39" s="89" t="s">
        <v>130</v>
      </c>
      <c r="D39" s="93">
        <f>-47699</f>
        <v>-47699</v>
      </c>
      <c r="F39" s="10">
        <v>-23585</v>
      </c>
    </row>
    <row r="40" spans="2:6" ht="15.75">
      <c r="B40" s="89" t="s">
        <v>131</v>
      </c>
      <c r="D40" s="93">
        <v>0</v>
      </c>
      <c r="F40" s="10">
        <v>160190</v>
      </c>
    </row>
    <row r="41" spans="2:6" ht="15.75">
      <c r="B41" s="89" t="s">
        <v>132</v>
      </c>
      <c r="D41" s="103">
        <v>-50000</v>
      </c>
      <c r="F41" s="10">
        <v>-79693</v>
      </c>
    </row>
    <row r="42" spans="2:6" ht="15.75">
      <c r="B42" s="89" t="s">
        <v>133</v>
      </c>
      <c r="D42" s="103">
        <f>17370+693</f>
        <v>18063</v>
      </c>
      <c r="F42" s="10">
        <v>3392</v>
      </c>
    </row>
    <row r="43" spans="2:6" ht="15.75">
      <c r="B43" s="89" t="s">
        <v>134</v>
      </c>
      <c r="D43" s="103">
        <f>9064+491</f>
        <v>9555</v>
      </c>
      <c r="F43" s="10">
        <v>0</v>
      </c>
    </row>
    <row r="44" spans="2:6" ht="15.75">
      <c r="B44" s="89" t="s">
        <v>135</v>
      </c>
      <c r="D44" s="103">
        <v>-2655</v>
      </c>
      <c r="F44" s="10">
        <v>-120</v>
      </c>
    </row>
    <row r="45" spans="2:6" ht="15.75">
      <c r="B45" s="89" t="s">
        <v>136</v>
      </c>
      <c r="D45" s="101">
        <f>-651-6491</f>
        <v>-7142</v>
      </c>
      <c r="F45" s="17">
        <f>-4665+460-96</f>
        <v>-4301</v>
      </c>
    </row>
    <row r="46" spans="2:6" ht="15.75">
      <c r="B46" s="89" t="s">
        <v>137</v>
      </c>
      <c r="D46" s="103">
        <f>SUM(D39:D45)</f>
        <v>-79878</v>
      </c>
      <c r="F46" s="10">
        <f>SUM(F39:F45)</f>
        <v>55883</v>
      </c>
    </row>
    <row r="47" spans="4:6" ht="15.75">
      <c r="D47" s="103"/>
      <c r="F47" s="10"/>
    </row>
    <row r="48" spans="1:6" ht="15.75">
      <c r="A48" s="89" t="s">
        <v>138</v>
      </c>
      <c r="D48" s="93">
        <f>D28+D36+D46</f>
        <v>44687</v>
      </c>
      <c r="E48" s="93"/>
      <c r="F48" s="93">
        <f>F28+F36+F46</f>
        <v>136897</v>
      </c>
    </row>
    <row r="49" spans="2:6" ht="15.75">
      <c r="B49" s="89" t="s">
        <v>139</v>
      </c>
      <c r="F49" s="10"/>
    </row>
    <row r="50" ht="15.75">
      <c r="F50" s="10"/>
    </row>
    <row r="51" spans="1:6" ht="15.75">
      <c r="A51" s="89" t="s">
        <v>140</v>
      </c>
      <c r="D51" s="93">
        <f>F62</f>
        <v>182663</v>
      </c>
      <c r="F51" s="10">
        <v>45766</v>
      </c>
    </row>
    <row r="52" spans="2:6" ht="15.75">
      <c r="B52" s="89" t="s">
        <v>141</v>
      </c>
      <c r="F52" s="10"/>
    </row>
    <row r="53" spans="4:6" ht="15.75">
      <c r="D53" s="101"/>
      <c r="F53" s="17"/>
    </row>
    <row r="54" spans="1:6" ht="15.75">
      <c r="A54" s="89" t="s">
        <v>142</v>
      </c>
      <c r="D54" s="93">
        <f>D48+D51</f>
        <v>227350</v>
      </c>
      <c r="F54" s="10">
        <f>F48+F51</f>
        <v>182663</v>
      </c>
    </row>
    <row r="55" spans="4:6" ht="16.5" thickBot="1">
      <c r="D55" s="105"/>
      <c r="F55" s="23"/>
    </row>
    <row r="56" ht="16.5" thickTop="1">
      <c r="F56" s="10"/>
    </row>
    <row r="58" spans="1:6" ht="15.75">
      <c r="A58" s="94" t="str">
        <f>A54</f>
        <v>CASH AND CASH EQUIVALENTS AT PERIOD END</v>
      </c>
      <c r="D58" s="106">
        <v>2003</v>
      </c>
      <c r="F58" s="107" t="s">
        <v>143</v>
      </c>
    </row>
    <row r="59" spans="4:6" ht="15.75">
      <c r="D59" s="107"/>
      <c r="F59" s="108"/>
    </row>
    <row r="60" spans="3:6" ht="15.75">
      <c r="C60" s="89" t="s">
        <v>144</v>
      </c>
      <c r="D60" s="109">
        <f>'[1]CashFlow WP'!D97</f>
        <v>230164</v>
      </c>
      <c r="F60" s="109">
        <f>'[1]CashFlow WP'!E97</f>
        <v>186170</v>
      </c>
    </row>
    <row r="61" spans="3:6" ht="15.75">
      <c r="C61" s="89" t="s">
        <v>145</v>
      </c>
      <c r="D61" s="109">
        <v>-2814</v>
      </c>
      <c r="F61" s="109">
        <v>-3507</v>
      </c>
    </row>
    <row r="62" spans="3:6" ht="15.75">
      <c r="C62" s="89" t="s">
        <v>146</v>
      </c>
      <c r="D62" s="110">
        <f>D60+D61</f>
        <v>227350</v>
      </c>
      <c r="F62" s="110">
        <f>F60+F61</f>
        <v>182663</v>
      </c>
    </row>
    <row r="64" ht="15.75">
      <c r="D64" s="93">
        <f>D54-D62</f>
        <v>0</v>
      </c>
    </row>
  </sheetData>
  <mergeCells count="1">
    <mergeCell ref="A1:F1"/>
  </mergeCells>
  <printOptions horizontalCentered="1"/>
  <pageMargins left="0.7480314960629921" right="0.7480314960629921" top="0.984251968503937" bottom="0.984251968503937" header="0.5118110236220472" footer="0.5118110236220472"/>
  <pageSetup horizontalDpi="300" verticalDpi="300" orientation="portrait" paperSize="9" scale="70" r:id="rId1"/>
</worksheet>
</file>

<file path=xl/worksheets/sheet6.xml><?xml version="1.0" encoding="utf-8"?>
<worksheet xmlns="http://schemas.openxmlformats.org/spreadsheetml/2006/main" xmlns:r="http://schemas.openxmlformats.org/officeDocument/2006/relationships">
  <dimension ref="A1:P317"/>
  <sheetViews>
    <sheetView tabSelected="1" zoomScale="75" zoomScaleNormal="75" zoomScaleSheetLayoutView="75" workbookViewId="0" topLeftCell="A1">
      <selection activeCell="L8" sqref="L8"/>
    </sheetView>
  </sheetViews>
  <sheetFormatPr defaultColWidth="9.140625" defaultRowHeight="12.75"/>
  <cols>
    <col min="1" max="1" width="4.7109375" style="32" customWidth="1"/>
    <col min="2" max="2" width="2.00390625" style="32" customWidth="1"/>
    <col min="3" max="3" width="20.7109375" style="32" customWidth="1"/>
    <col min="4" max="4" width="10.57421875" style="32" customWidth="1"/>
    <col min="5" max="5" width="2.00390625" style="32" customWidth="1"/>
    <col min="6" max="6" width="13.7109375" style="32" customWidth="1"/>
    <col min="7" max="7" width="15.421875" style="32" customWidth="1"/>
    <col min="8" max="8" width="21.8515625" style="32" customWidth="1"/>
    <col min="9" max="9" width="23.7109375" style="32" customWidth="1"/>
    <col min="10" max="10" width="1.7109375" style="32" hidden="1" customWidth="1"/>
    <col min="11" max="11" width="18.28125" style="32" hidden="1" customWidth="1"/>
    <col min="12" max="12" width="10.7109375" style="32" bestFit="1" customWidth="1"/>
    <col min="13" max="16384" width="9.140625" style="32" customWidth="1"/>
  </cols>
  <sheetData>
    <row r="1" spans="1:11" ht="15.75">
      <c r="A1" s="251" t="s">
        <v>147</v>
      </c>
      <c r="B1" s="261"/>
      <c r="C1" s="261"/>
      <c r="D1" s="261"/>
      <c r="E1" s="261"/>
      <c r="F1" s="261"/>
      <c r="G1" s="261"/>
      <c r="H1" s="261"/>
      <c r="I1" s="261"/>
      <c r="J1" s="261"/>
      <c r="K1" s="261"/>
    </row>
    <row r="2" ht="15.75"/>
    <row r="3" ht="15.75"/>
    <row r="4" ht="15.75">
      <c r="A4" s="35" t="s">
        <v>148</v>
      </c>
    </row>
    <row r="5" ht="15.75"/>
    <row r="6" ht="15.75"/>
    <row r="7" spans="1:3" ht="15.75">
      <c r="A7" s="35">
        <v>1</v>
      </c>
      <c r="B7" s="35"/>
      <c r="C7" s="35" t="s">
        <v>149</v>
      </c>
    </row>
    <row r="8" spans="3:11" ht="54.75" customHeight="1">
      <c r="C8" s="253" t="s">
        <v>302</v>
      </c>
      <c r="D8" s="253"/>
      <c r="E8" s="253"/>
      <c r="F8" s="253"/>
      <c r="G8" s="253"/>
      <c r="H8" s="253"/>
      <c r="I8" s="253"/>
      <c r="J8" s="253"/>
      <c r="K8" s="253"/>
    </row>
    <row r="9" spans="3:11" ht="18.75" customHeight="1">
      <c r="C9" s="281" t="s">
        <v>150</v>
      </c>
      <c r="D9" s="281"/>
      <c r="E9" s="281"/>
      <c r="F9" s="281"/>
      <c r="G9" s="281"/>
      <c r="H9" s="281"/>
      <c r="I9" s="281"/>
      <c r="J9" s="111"/>
      <c r="K9" s="111"/>
    </row>
    <row r="10" spans="3:11" ht="18.75" customHeight="1">
      <c r="C10" s="281" t="s">
        <v>151</v>
      </c>
      <c r="D10" s="281"/>
      <c r="E10" s="281"/>
      <c r="F10" s="281"/>
      <c r="G10" s="281"/>
      <c r="H10" s="281"/>
      <c r="I10" s="281"/>
      <c r="J10" s="111"/>
      <c r="K10" s="111"/>
    </row>
    <row r="11" spans="3:11" ht="18.75" customHeight="1">
      <c r="C11" s="281" t="s">
        <v>152</v>
      </c>
      <c r="D11" s="281"/>
      <c r="E11" s="281"/>
      <c r="F11" s="281"/>
      <c r="G11" s="281"/>
      <c r="H11" s="281"/>
      <c r="I11" s="281"/>
      <c r="J11" s="111"/>
      <c r="K11" s="111"/>
    </row>
    <row r="12" spans="3:11" ht="34.5" customHeight="1">
      <c r="C12" s="302" t="s">
        <v>153</v>
      </c>
      <c r="D12" s="302"/>
      <c r="E12" s="302"/>
      <c r="F12" s="302"/>
      <c r="G12" s="302"/>
      <c r="H12" s="302"/>
      <c r="I12" s="302"/>
      <c r="J12" s="112"/>
      <c r="K12" s="112"/>
    </row>
    <row r="13" spans="3:11" ht="13.5" customHeight="1">
      <c r="C13" s="112"/>
      <c r="D13" s="112"/>
      <c r="E13" s="112"/>
      <c r="F13" s="112"/>
      <c r="G13" s="112"/>
      <c r="H13" s="112"/>
      <c r="I13" s="112"/>
      <c r="J13" s="112"/>
      <c r="K13" s="112"/>
    </row>
    <row r="14" spans="1:11" ht="18" customHeight="1">
      <c r="A14" s="35">
        <v>2</v>
      </c>
      <c r="C14" s="285" t="s">
        <v>154</v>
      </c>
      <c r="D14" s="285"/>
      <c r="E14" s="285"/>
      <c r="F14" s="285"/>
      <c r="G14" s="112"/>
      <c r="H14" s="112"/>
      <c r="I14" s="112"/>
      <c r="J14" s="112"/>
      <c r="K14" s="112"/>
    </row>
    <row r="15" spans="3:11" ht="33.75" customHeight="1">
      <c r="C15" s="253" t="s">
        <v>155</v>
      </c>
      <c r="D15" s="253"/>
      <c r="E15" s="253"/>
      <c r="F15" s="253"/>
      <c r="G15" s="253"/>
      <c r="H15" s="253"/>
      <c r="I15" s="253"/>
      <c r="J15" s="112"/>
      <c r="K15" s="112"/>
    </row>
    <row r="16" ht="15.75" customHeight="1"/>
    <row r="17" spans="1:3" ht="15.75">
      <c r="A17" s="35">
        <v>3</v>
      </c>
      <c r="B17" s="35"/>
      <c r="C17" s="35" t="s">
        <v>156</v>
      </c>
    </row>
    <row r="18" spans="3:11" ht="35.25" customHeight="1">
      <c r="C18" s="289" t="s">
        <v>157</v>
      </c>
      <c r="D18" s="289"/>
      <c r="E18" s="289"/>
      <c r="F18" s="289"/>
      <c r="G18" s="289"/>
      <c r="H18" s="289"/>
      <c r="I18" s="289"/>
      <c r="J18" s="289"/>
      <c r="K18" s="289"/>
    </row>
    <row r="19" spans="3:11" ht="18" customHeight="1">
      <c r="C19" s="115"/>
      <c r="D19" s="115"/>
      <c r="E19" s="115"/>
      <c r="F19" s="115"/>
      <c r="G19" s="115"/>
      <c r="H19" s="115"/>
      <c r="I19" s="115"/>
      <c r="J19" s="115"/>
      <c r="K19" s="115"/>
    </row>
    <row r="20" spans="1:12" ht="16.5" customHeight="1">
      <c r="A20" s="35">
        <v>4</v>
      </c>
      <c r="C20" s="116" t="s">
        <v>158</v>
      </c>
      <c r="D20" s="117"/>
      <c r="E20" s="117"/>
      <c r="F20" s="117"/>
      <c r="G20" s="117"/>
      <c r="H20" s="117"/>
      <c r="I20" s="117"/>
      <c r="L20" s="32" t="s">
        <v>159</v>
      </c>
    </row>
    <row r="21" spans="3:9" ht="15.75">
      <c r="C21" s="291" t="s">
        <v>160</v>
      </c>
      <c r="D21" s="291"/>
      <c r="E21" s="291"/>
      <c r="F21" s="291"/>
      <c r="G21" s="291"/>
      <c r="H21" s="291"/>
      <c r="I21" s="291"/>
    </row>
    <row r="22" spans="3:9" ht="24" customHeight="1">
      <c r="C22" s="253" t="s">
        <v>161</v>
      </c>
      <c r="D22" s="253"/>
      <c r="E22" s="253"/>
      <c r="F22" s="253"/>
      <c r="G22" s="253"/>
      <c r="H22" s="253"/>
      <c r="I22" s="253"/>
    </row>
    <row r="23" spans="3:9" ht="15.75">
      <c r="C23" s="293"/>
      <c r="D23" s="293"/>
      <c r="E23" s="293"/>
      <c r="F23" s="293"/>
      <c r="G23" s="293"/>
      <c r="H23" s="293"/>
      <c r="I23" s="293"/>
    </row>
    <row r="24" spans="1:3" ht="15.75">
      <c r="A24" s="35">
        <v>5</v>
      </c>
      <c r="B24" s="35"/>
      <c r="C24" s="35" t="s">
        <v>162</v>
      </c>
    </row>
    <row r="25" spans="3:11" ht="30" customHeight="1">
      <c r="C25" s="229" t="s">
        <v>163</v>
      </c>
      <c r="D25" s="229"/>
      <c r="E25" s="229"/>
      <c r="F25" s="229"/>
      <c r="G25" s="229"/>
      <c r="H25" s="229"/>
      <c r="I25" s="229"/>
      <c r="J25" s="229"/>
      <c r="K25" s="229"/>
    </row>
    <row r="26" spans="4:11" s="118" customFormat="1" ht="16.5" customHeight="1">
      <c r="D26" s="114"/>
      <c r="E26" s="114"/>
      <c r="F26" s="114"/>
      <c r="G26" s="114"/>
      <c r="H26" s="119"/>
      <c r="I26" s="119"/>
      <c r="J26" s="114"/>
      <c r="K26" s="114"/>
    </row>
    <row r="27" spans="1:3" ht="21.75" customHeight="1">
      <c r="A27" s="120">
        <v>6</v>
      </c>
      <c r="B27" s="35"/>
      <c r="C27" s="120" t="s">
        <v>164</v>
      </c>
    </row>
    <row r="28" spans="1:11" ht="37.5" customHeight="1">
      <c r="A28" s="45"/>
      <c r="C28" s="290" t="s">
        <v>165</v>
      </c>
      <c r="D28" s="290"/>
      <c r="E28" s="290"/>
      <c r="F28" s="290"/>
      <c r="G28" s="290"/>
      <c r="H28" s="290"/>
      <c r="I28" s="290"/>
      <c r="J28" s="290"/>
      <c r="K28" s="290"/>
    </row>
    <row r="29" spans="1:11" ht="3" customHeight="1" hidden="1">
      <c r="A29" s="121"/>
      <c r="C29" s="303" t="s">
        <v>166</v>
      </c>
      <c r="D29" s="303"/>
      <c r="E29" s="303"/>
      <c r="F29" s="303"/>
      <c r="G29" s="303"/>
      <c r="H29" s="303"/>
      <c r="I29" s="303"/>
      <c r="J29" s="122"/>
      <c r="K29" s="122"/>
    </row>
    <row r="30" spans="1:11" ht="0.75" customHeight="1" hidden="1">
      <c r="A30" s="45"/>
      <c r="C30" s="253" t="s">
        <v>167</v>
      </c>
      <c r="D30" s="253"/>
      <c r="E30" s="253"/>
      <c r="F30" s="253"/>
      <c r="G30" s="253"/>
      <c r="H30" s="253"/>
      <c r="I30" s="253"/>
      <c r="J30" s="122"/>
      <c r="K30" s="122"/>
    </row>
    <row r="31" spans="1:11" ht="35.25" customHeight="1">
      <c r="A31" s="45"/>
      <c r="C31" s="283" t="s">
        <v>168</v>
      </c>
      <c r="D31" s="283"/>
      <c r="E31" s="283"/>
      <c r="F31" s="283"/>
      <c r="G31" s="283"/>
      <c r="H31" s="283"/>
      <c r="I31" s="283"/>
      <c r="J31" s="122"/>
      <c r="K31" s="122"/>
    </row>
    <row r="32" spans="1:9" ht="36.75" customHeight="1">
      <c r="A32" s="45"/>
      <c r="C32" s="301" t="s">
        <v>169</v>
      </c>
      <c r="D32" s="301"/>
      <c r="E32" s="301"/>
      <c r="F32" s="301"/>
      <c r="G32" s="301"/>
      <c r="H32" s="301"/>
      <c r="I32" s="301"/>
    </row>
    <row r="33" spans="1:9" ht="31.5" customHeight="1">
      <c r="A33" s="45"/>
      <c r="C33" s="123"/>
      <c r="D33" s="123"/>
      <c r="E33" s="123"/>
      <c r="F33" s="123"/>
      <c r="G33" s="123"/>
      <c r="H33" s="123"/>
      <c r="I33" s="123"/>
    </row>
    <row r="34" spans="1:3" ht="15.75">
      <c r="A34" s="35">
        <v>7</v>
      </c>
      <c r="B34" s="35"/>
      <c r="C34" s="35" t="s">
        <v>170</v>
      </c>
    </row>
    <row r="35" spans="3:11" ht="37.5" customHeight="1">
      <c r="C35" s="284" t="s">
        <v>171</v>
      </c>
      <c r="D35" s="284"/>
      <c r="E35" s="284"/>
      <c r="F35" s="284"/>
      <c r="G35" s="284"/>
      <c r="H35" s="284"/>
      <c r="I35" s="284"/>
      <c r="J35" s="284"/>
      <c r="K35" s="284"/>
    </row>
    <row r="36" spans="1:11" ht="18.75" customHeight="1">
      <c r="A36" s="55"/>
      <c r="C36" s="284"/>
      <c r="D36" s="284"/>
      <c r="E36" s="284"/>
      <c r="F36" s="284"/>
      <c r="G36" s="284"/>
      <c r="H36" s="284"/>
      <c r="I36" s="284"/>
      <c r="J36" s="284"/>
      <c r="K36" s="284"/>
    </row>
    <row r="37" spans="1:11" ht="18.75" customHeight="1">
      <c r="A37" s="55"/>
      <c r="C37" s="284"/>
      <c r="D37" s="284"/>
      <c r="E37" s="284"/>
      <c r="F37" s="284"/>
      <c r="G37" s="284"/>
      <c r="H37" s="284"/>
      <c r="I37" s="284"/>
      <c r="J37" s="284"/>
      <c r="K37" s="284"/>
    </row>
    <row r="38" spans="3:11" ht="17.25" customHeight="1">
      <c r="C38" s="112"/>
      <c r="D38" s="112"/>
      <c r="E38" s="112"/>
      <c r="F38" s="112"/>
      <c r="G38" s="112"/>
      <c r="H38" s="112"/>
      <c r="I38" s="112"/>
      <c r="J38" s="112"/>
      <c r="K38" s="112"/>
    </row>
    <row r="39" spans="1:11" ht="17.25" customHeight="1">
      <c r="A39" s="251" t="s">
        <v>172</v>
      </c>
      <c r="B39" s="261"/>
      <c r="C39" s="261"/>
      <c r="D39" s="261"/>
      <c r="E39" s="261"/>
      <c r="F39" s="261"/>
      <c r="G39" s="261"/>
      <c r="H39" s="261"/>
      <c r="I39" s="261"/>
      <c r="J39" s="112"/>
      <c r="K39" s="112"/>
    </row>
    <row r="40" spans="3:11" ht="17.25" customHeight="1">
      <c r="C40" s="112"/>
      <c r="D40" s="112"/>
      <c r="E40" s="112"/>
      <c r="F40" s="112"/>
      <c r="G40" s="112"/>
      <c r="H40" s="112"/>
      <c r="I40" s="112"/>
      <c r="J40" s="112"/>
      <c r="K40" s="112"/>
    </row>
    <row r="41" spans="3:11" ht="17.25" customHeight="1">
      <c r="C41" s="112"/>
      <c r="D41" s="112"/>
      <c r="E41" s="112"/>
      <c r="F41" s="112"/>
      <c r="G41" s="112"/>
      <c r="H41" s="112"/>
      <c r="I41" s="112"/>
      <c r="J41" s="112"/>
      <c r="K41" s="112"/>
    </row>
    <row r="42" spans="1:11" ht="18" customHeight="1">
      <c r="A42" s="120">
        <v>8</v>
      </c>
      <c r="B42" s="35"/>
      <c r="C42" s="285" t="s">
        <v>173</v>
      </c>
      <c r="D42" s="285"/>
      <c r="E42" s="285"/>
      <c r="F42" s="285"/>
      <c r="G42" s="285"/>
      <c r="H42" s="285"/>
      <c r="I42" s="285"/>
      <c r="J42" s="285"/>
      <c r="K42" s="285"/>
    </row>
    <row r="43" spans="1:11" ht="50.25" customHeight="1">
      <c r="A43" s="55"/>
      <c r="C43" s="125"/>
      <c r="D43" s="126"/>
      <c r="E43" s="127"/>
      <c r="F43" s="128"/>
      <c r="G43" s="129" t="s">
        <v>174</v>
      </c>
      <c r="H43" s="129" t="s">
        <v>175</v>
      </c>
      <c r="I43" s="112"/>
      <c r="J43" s="112"/>
      <c r="K43" s="112"/>
    </row>
    <row r="44" spans="1:11" ht="22.5" customHeight="1">
      <c r="A44" s="55"/>
      <c r="C44" s="39"/>
      <c r="D44" s="76"/>
      <c r="E44" s="76"/>
      <c r="F44" s="76"/>
      <c r="G44" s="130"/>
      <c r="H44" s="131"/>
      <c r="I44" s="112"/>
      <c r="J44" s="112"/>
      <c r="K44" s="112"/>
    </row>
    <row r="45" spans="1:11" ht="22.5" customHeight="1">
      <c r="A45" s="55"/>
      <c r="C45" s="39" t="s">
        <v>176</v>
      </c>
      <c r="D45" s="40"/>
      <c r="E45" s="40"/>
      <c r="F45" s="77"/>
      <c r="G45" s="132">
        <f>271979+3610</f>
        <v>275589</v>
      </c>
      <c r="H45" s="132">
        <f>10571+3</f>
        <v>10574</v>
      </c>
      <c r="I45" s="112"/>
      <c r="J45" s="112"/>
      <c r="K45" s="112"/>
    </row>
    <row r="46" spans="1:11" ht="22.5" customHeight="1">
      <c r="A46" s="55"/>
      <c r="C46" s="39" t="s">
        <v>177</v>
      </c>
      <c r="D46" s="40"/>
      <c r="E46" s="40"/>
      <c r="F46" s="77"/>
      <c r="G46" s="132">
        <v>245867</v>
      </c>
      <c r="H46" s="132">
        <f>7110+385</f>
        <v>7495</v>
      </c>
      <c r="I46" s="112"/>
      <c r="J46" s="112"/>
      <c r="K46" s="112"/>
    </row>
    <row r="47" spans="1:11" ht="22.5" customHeight="1">
      <c r="A47" s="55"/>
      <c r="C47" s="39" t="s">
        <v>178</v>
      </c>
      <c r="D47" s="40"/>
      <c r="E47" s="40"/>
      <c r="F47" s="77"/>
      <c r="G47" s="132">
        <f>65845+11462+19692</f>
        <v>96999</v>
      </c>
      <c r="H47" s="132">
        <f>-4318-1971+8975+366</f>
        <v>3052</v>
      </c>
      <c r="I47" s="112"/>
      <c r="J47" s="112"/>
      <c r="K47" s="112"/>
    </row>
    <row r="48" spans="1:11" ht="22.5" customHeight="1">
      <c r="A48" s="55"/>
      <c r="C48" s="39" t="s">
        <v>179</v>
      </c>
      <c r="D48" s="40"/>
      <c r="E48" s="40"/>
      <c r="F48" s="77"/>
      <c r="G48" s="132">
        <v>5976</v>
      </c>
      <c r="H48" s="132">
        <f>22312+19852-437-34-1-9232-754+5415</f>
        <v>37121</v>
      </c>
      <c r="I48" s="112"/>
      <c r="J48" s="112"/>
      <c r="K48" s="112"/>
    </row>
    <row r="49" spans="1:11" ht="9" customHeight="1">
      <c r="A49" s="55"/>
      <c r="C49" s="39"/>
      <c r="D49" s="40"/>
      <c r="E49" s="40"/>
      <c r="F49" s="77"/>
      <c r="G49" s="132"/>
      <c r="H49" s="132"/>
      <c r="I49" s="112"/>
      <c r="J49" s="112"/>
      <c r="K49" s="112"/>
    </row>
    <row r="50" spans="1:12" ht="22.5" customHeight="1">
      <c r="A50" s="55"/>
      <c r="C50" s="39"/>
      <c r="D50" s="40"/>
      <c r="E50" s="40"/>
      <c r="F50" s="77"/>
      <c r="G50" s="133">
        <f>SUM(G45:G49)</f>
        <v>624431</v>
      </c>
      <c r="H50" s="133">
        <f>SUM(H45:H49)</f>
        <v>58242</v>
      </c>
      <c r="I50" s="112"/>
      <c r="J50" s="112"/>
      <c r="K50" s="112"/>
      <c r="L50" s="50"/>
    </row>
    <row r="51" spans="1:11" ht="18.75" customHeight="1">
      <c r="A51" s="55"/>
      <c r="C51" s="197" t="s">
        <v>180</v>
      </c>
      <c r="D51" s="287"/>
      <c r="E51" s="287"/>
      <c r="F51" s="288"/>
      <c r="G51" s="136">
        <f>-44108-3610</f>
        <v>-47718</v>
      </c>
      <c r="H51" s="136"/>
      <c r="I51" s="112"/>
      <c r="J51" s="112"/>
      <c r="K51" s="112"/>
    </row>
    <row r="52" spans="1:11" ht="7.5" customHeight="1">
      <c r="A52" s="55"/>
      <c r="C52" s="36"/>
      <c r="D52" s="134"/>
      <c r="E52" s="134"/>
      <c r="F52" s="135"/>
      <c r="G52" s="138"/>
      <c r="H52" s="138"/>
      <c r="I52" s="112"/>
      <c r="J52" s="112"/>
      <c r="K52" s="112"/>
    </row>
    <row r="53" spans="1:11" ht="18.75" customHeight="1">
      <c r="A53" s="55"/>
      <c r="C53" s="36"/>
      <c r="D53" s="134"/>
      <c r="E53" s="134"/>
      <c r="F53" s="135"/>
      <c r="G53" s="133">
        <f>SUM(G50:G51)</f>
        <v>576713</v>
      </c>
      <c r="H53" s="133">
        <f>SUM(H50:H51)</f>
        <v>58242</v>
      </c>
      <c r="I53" s="112"/>
      <c r="J53" s="112"/>
      <c r="K53" s="112"/>
    </row>
    <row r="54" spans="1:11" ht="18.75" customHeight="1">
      <c r="A54" s="55"/>
      <c r="C54" s="197" t="s">
        <v>181</v>
      </c>
      <c r="D54" s="287"/>
      <c r="E54" s="287"/>
      <c r="F54" s="288"/>
      <c r="G54" s="139">
        <v>0</v>
      </c>
      <c r="H54" s="139">
        <v>0</v>
      </c>
      <c r="I54" s="112"/>
      <c r="J54" s="112"/>
      <c r="K54" s="112"/>
    </row>
    <row r="55" spans="1:11" ht="7.5" customHeight="1">
      <c r="A55" s="55"/>
      <c r="C55" s="36"/>
      <c r="D55" s="134"/>
      <c r="E55" s="134"/>
      <c r="F55" s="135"/>
      <c r="G55" s="140"/>
      <c r="H55" s="140"/>
      <c r="I55" s="112"/>
      <c r="J55" s="112"/>
      <c r="K55" s="112"/>
    </row>
    <row r="56" spans="1:11" ht="18.75" customHeight="1">
      <c r="A56" s="55"/>
      <c r="C56" s="197"/>
      <c r="D56" s="287"/>
      <c r="E56" s="287"/>
      <c r="F56" s="288"/>
      <c r="G56" s="42"/>
      <c r="H56" s="141"/>
      <c r="I56" s="112"/>
      <c r="J56" s="112"/>
      <c r="K56" s="112"/>
    </row>
    <row r="57" spans="1:11" ht="18.75" customHeight="1">
      <c r="A57" s="55"/>
      <c r="C57" s="142"/>
      <c r="D57" s="143"/>
      <c r="E57" s="143"/>
      <c r="F57" s="144"/>
      <c r="G57" s="145">
        <f>SUM(G53:G55)</f>
        <v>576713</v>
      </c>
      <c r="H57" s="146">
        <f>SUM(H53:H55)</f>
        <v>58242</v>
      </c>
      <c r="I57" s="112"/>
      <c r="J57" s="112"/>
      <c r="K57" s="112"/>
    </row>
    <row r="58" spans="1:11" ht="18.75" customHeight="1">
      <c r="A58" s="55"/>
      <c r="C58" s="134"/>
      <c r="D58" s="134"/>
      <c r="E58" s="134"/>
      <c r="F58" s="134"/>
      <c r="G58" s="147"/>
      <c r="H58" s="147"/>
      <c r="I58" s="112"/>
      <c r="J58" s="112"/>
      <c r="K58" s="112"/>
    </row>
    <row r="59" spans="1:11" ht="18.75" customHeight="1">
      <c r="A59" s="55"/>
      <c r="C59" s="257"/>
      <c r="D59" s="257"/>
      <c r="E59" s="257"/>
      <c r="F59" s="257"/>
      <c r="G59" s="257"/>
      <c r="H59" s="257"/>
      <c r="I59" s="112"/>
      <c r="J59" s="112"/>
      <c r="K59" s="112"/>
    </row>
    <row r="60" spans="1:11" ht="18.75" customHeight="1">
      <c r="A60" s="55"/>
      <c r="C60" s="134"/>
      <c r="D60" s="134"/>
      <c r="E60" s="134"/>
      <c r="F60" s="134"/>
      <c r="G60" s="134"/>
      <c r="H60" s="112"/>
      <c r="I60" s="112"/>
      <c r="J60" s="112"/>
      <c r="K60" s="112"/>
    </row>
    <row r="61" spans="1:3" ht="15.75">
      <c r="A61" s="35">
        <v>9</v>
      </c>
      <c r="B61" s="35"/>
      <c r="C61" s="35" t="s">
        <v>31</v>
      </c>
    </row>
    <row r="62" spans="3:11" ht="35.25" customHeight="1">
      <c r="C62" s="253" t="s">
        <v>182</v>
      </c>
      <c r="D62" s="253"/>
      <c r="E62" s="253"/>
      <c r="F62" s="253"/>
      <c r="G62" s="253"/>
      <c r="H62" s="253"/>
      <c r="I62" s="253"/>
      <c r="J62" s="253"/>
      <c r="K62" s="253"/>
    </row>
    <row r="63" ht="15.75" hidden="1"/>
    <row r="64" spans="3:10" ht="15.75" hidden="1">
      <c r="C64" s="148"/>
      <c r="D64" s="254"/>
      <c r="E64" s="255"/>
      <c r="F64" s="148" t="s">
        <v>183</v>
      </c>
      <c r="G64" s="148" t="s">
        <v>184</v>
      </c>
      <c r="H64" s="148" t="s">
        <v>185</v>
      </c>
      <c r="I64" s="254"/>
      <c r="J64" s="255"/>
    </row>
    <row r="65" spans="3:10" ht="15.75" hidden="1">
      <c r="C65" s="149"/>
      <c r="D65" s="286" t="s">
        <v>186</v>
      </c>
      <c r="E65" s="252"/>
      <c r="F65" s="149" t="s">
        <v>187</v>
      </c>
      <c r="G65" s="149" t="s">
        <v>187</v>
      </c>
      <c r="H65" s="149" t="s">
        <v>187</v>
      </c>
      <c r="I65" s="286" t="s">
        <v>79</v>
      </c>
      <c r="J65" s="252"/>
    </row>
    <row r="66" spans="3:10" ht="15.75" hidden="1">
      <c r="C66" s="149" t="s">
        <v>188</v>
      </c>
      <c r="D66" s="286" t="s">
        <v>189</v>
      </c>
      <c r="E66" s="252"/>
      <c r="F66" s="149" t="s">
        <v>190</v>
      </c>
      <c r="G66" s="149" t="s">
        <v>190</v>
      </c>
      <c r="H66" s="149" t="s">
        <v>190</v>
      </c>
      <c r="I66" s="286" t="s">
        <v>191</v>
      </c>
      <c r="J66" s="252"/>
    </row>
    <row r="67" spans="3:10" ht="18.75" customHeight="1" hidden="1">
      <c r="C67" s="150"/>
      <c r="D67" s="298" t="s">
        <v>192</v>
      </c>
      <c r="E67" s="299"/>
      <c r="F67" s="150" t="s">
        <v>193</v>
      </c>
      <c r="G67" s="150" t="s">
        <v>193</v>
      </c>
      <c r="H67" s="150" t="s">
        <v>193</v>
      </c>
      <c r="I67" s="298" t="s">
        <v>193</v>
      </c>
      <c r="J67" s="299"/>
    </row>
    <row r="68" spans="3:10" ht="7.5" customHeight="1" hidden="1">
      <c r="C68" s="130"/>
      <c r="D68" s="39"/>
      <c r="E68" s="41"/>
      <c r="F68" s="151"/>
      <c r="G68" s="151"/>
      <c r="H68" s="151"/>
      <c r="I68" s="39"/>
      <c r="J68" s="41"/>
    </row>
    <row r="69" spans="3:10" ht="15.75" customHeight="1" hidden="1">
      <c r="C69" s="130" t="s">
        <v>194</v>
      </c>
      <c r="D69" s="152">
        <v>24000</v>
      </c>
      <c r="E69" s="41"/>
      <c r="F69" s="153">
        <v>1.42</v>
      </c>
      <c r="G69" s="153">
        <v>1.58</v>
      </c>
      <c r="H69" s="153">
        <v>1.4892</v>
      </c>
      <c r="I69" s="152">
        <v>35740</v>
      </c>
      <c r="J69" s="41"/>
    </row>
    <row r="70" spans="3:10" ht="15.75" customHeight="1" hidden="1">
      <c r="C70" s="130" t="s">
        <v>195</v>
      </c>
      <c r="D70" s="152">
        <v>17000</v>
      </c>
      <c r="E70" s="41"/>
      <c r="F70" s="153">
        <v>1.51</v>
      </c>
      <c r="G70" s="153">
        <v>1.58</v>
      </c>
      <c r="H70" s="153">
        <v>1.5306</v>
      </c>
      <c r="I70" s="152">
        <v>26021</v>
      </c>
      <c r="J70" s="41"/>
    </row>
    <row r="71" spans="3:10" ht="7.5" customHeight="1" hidden="1">
      <c r="C71" s="154"/>
      <c r="D71" s="37"/>
      <c r="E71" s="38"/>
      <c r="F71" s="155"/>
      <c r="G71" s="155"/>
      <c r="H71" s="155"/>
      <c r="I71" s="37"/>
      <c r="J71" s="156"/>
    </row>
    <row r="72" spans="3:10" ht="15.75" customHeight="1">
      <c r="C72" s="40"/>
      <c r="D72" s="76"/>
      <c r="E72" s="76"/>
      <c r="F72" s="76"/>
      <c r="G72" s="76"/>
      <c r="H72" s="76"/>
      <c r="I72" s="76"/>
      <c r="J72" s="40"/>
    </row>
    <row r="73" spans="3:10" ht="15.75" customHeight="1">
      <c r="C73" s="40"/>
      <c r="D73" s="76"/>
      <c r="E73" s="76"/>
      <c r="F73" s="76"/>
      <c r="G73" s="76"/>
      <c r="H73" s="76"/>
      <c r="I73" s="76"/>
      <c r="J73" s="40"/>
    </row>
    <row r="74" spans="1:3" ht="25.5" customHeight="1">
      <c r="A74" s="35">
        <v>10</v>
      </c>
      <c r="B74" s="35"/>
      <c r="C74" s="116" t="s">
        <v>196</v>
      </c>
    </row>
    <row r="75" spans="1:9" ht="21.75" customHeight="1">
      <c r="A75" s="157"/>
      <c r="B75" s="117"/>
      <c r="C75" s="282" t="s">
        <v>197</v>
      </c>
      <c r="D75" s="282"/>
      <c r="E75" s="282"/>
      <c r="F75" s="282"/>
      <c r="G75" s="282"/>
      <c r="H75" s="282"/>
      <c r="I75" s="282"/>
    </row>
    <row r="76" spans="1:9" ht="39.75" customHeight="1" hidden="1">
      <c r="A76" s="157"/>
      <c r="B76" s="117"/>
      <c r="C76" s="284"/>
      <c r="D76" s="284"/>
      <c r="E76" s="284"/>
      <c r="F76" s="284"/>
      <c r="G76" s="284"/>
      <c r="H76" s="284"/>
      <c r="I76" s="284"/>
    </row>
    <row r="77" spans="2:9" ht="18" customHeight="1">
      <c r="B77" s="117"/>
      <c r="C77" s="161"/>
      <c r="D77" s="161"/>
      <c r="E77" s="161"/>
      <c r="F77" s="161"/>
      <c r="G77" s="161"/>
      <c r="H77" s="161"/>
      <c r="I77" s="161"/>
    </row>
    <row r="78" spans="1:3" ht="18" customHeight="1">
      <c r="A78" s="35">
        <v>11</v>
      </c>
      <c r="B78" s="35"/>
      <c r="C78" s="35" t="s">
        <v>198</v>
      </c>
    </row>
    <row r="79" spans="3:11" ht="25.5" customHeight="1">
      <c r="C79" s="284" t="s">
        <v>199</v>
      </c>
      <c r="D79" s="284"/>
      <c r="E79" s="284"/>
      <c r="F79" s="284"/>
      <c r="G79" s="284"/>
      <c r="H79" s="284"/>
      <c r="I79" s="284"/>
      <c r="J79" s="284"/>
      <c r="K79" s="284"/>
    </row>
    <row r="80" ht="18" customHeight="1">
      <c r="I80" s="45"/>
    </row>
    <row r="81" spans="1:3" ht="18" customHeight="1">
      <c r="A81" s="35">
        <v>12</v>
      </c>
      <c r="B81" s="35"/>
      <c r="C81" s="35" t="s">
        <v>200</v>
      </c>
    </row>
    <row r="82" spans="3:11" ht="18" customHeight="1">
      <c r="C82" s="281" t="s">
        <v>201</v>
      </c>
      <c r="D82" s="281"/>
      <c r="E82" s="281"/>
      <c r="F82" s="281"/>
      <c r="G82" s="281"/>
      <c r="H82" s="281"/>
      <c r="I82" s="281"/>
      <c r="J82" s="281"/>
      <c r="K82" s="281"/>
    </row>
    <row r="83" spans="2:9" ht="18" customHeight="1">
      <c r="B83" s="117"/>
      <c r="C83" s="161"/>
      <c r="D83" s="161"/>
      <c r="E83" s="161"/>
      <c r="F83" s="161"/>
      <c r="G83" s="161"/>
      <c r="H83" s="161"/>
      <c r="I83" s="161"/>
    </row>
    <row r="84" spans="1:11" ht="14.25" customHeight="1">
      <c r="A84" s="251" t="s">
        <v>202</v>
      </c>
      <c r="B84" s="251"/>
      <c r="C84" s="251"/>
      <c r="D84" s="251"/>
      <c r="E84" s="251"/>
      <c r="F84" s="251"/>
      <c r="G84" s="251"/>
      <c r="H84" s="251"/>
      <c r="I84" s="251"/>
      <c r="J84" s="114"/>
      <c r="K84" s="114"/>
    </row>
    <row r="85" spans="2:11" ht="14.25" customHeight="1">
      <c r="B85" s="117"/>
      <c r="C85" s="114"/>
      <c r="D85" s="114"/>
      <c r="E85" s="114"/>
      <c r="F85" s="114"/>
      <c r="G85" s="114"/>
      <c r="H85" s="114"/>
      <c r="I85" s="114"/>
      <c r="J85" s="114"/>
      <c r="K85" s="114"/>
    </row>
    <row r="86" spans="3:11" ht="18" customHeight="1">
      <c r="C86" s="112"/>
      <c r="D86" s="112"/>
      <c r="E86" s="112"/>
      <c r="F86" s="112"/>
      <c r="G86" s="112"/>
      <c r="H86" s="112"/>
      <c r="I86" s="112"/>
      <c r="J86" s="112"/>
      <c r="K86" s="112"/>
    </row>
    <row r="87" spans="1:3" ht="18" customHeight="1">
      <c r="A87" s="35">
        <v>13</v>
      </c>
      <c r="B87" s="35"/>
      <c r="C87" s="35" t="s">
        <v>203</v>
      </c>
    </row>
    <row r="88" spans="3:11" ht="18" customHeight="1">
      <c r="C88" s="281" t="s">
        <v>204</v>
      </c>
      <c r="D88" s="281"/>
      <c r="E88" s="281"/>
      <c r="F88" s="281"/>
      <c r="G88" s="281"/>
      <c r="H88" s="281"/>
      <c r="I88" s="281"/>
      <c r="J88" s="281"/>
      <c r="K88" s="281"/>
    </row>
    <row r="89" spans="3:11" ht="18" customHeight="1">
      <c r="C89" s="112"/>
      <c r="D89" s="112"/>
      <c r="E89" s="112"/>
      <c r="F89" s="112"/>
      <c r="G89" s="112"/>
      <c r="H89" s="112"/>
      <c r="I89" s="63" t="s">
        <v>10</v>
      </c>
      <c r="J89" s="112"/>
      <c r="K89" s="112"/>
    </row>
    <row r="90" spans="3:11" ht="18" customHeight="1">
      <c r="C90" s="112"/>
      <c r="D90" s="112"/>
      <c r="E90" s="112"/>
      <c r="F90" s="112"/>
      <c r="G90" s="112"/>
      <c r="H90" s="112"/>
      <c r="I90" s="112"/>
      <c r="J90" s="112"/>
      <c r="K90" s="112"/>
    </row>
    <row r="91" spans="3:11" ht="18" customHeight="1">
      <c r="C91" s="258"/>
      <c r="D91" s="258"/>
      <c r="E91" s="258"/>
      <c r="F91" s="258"/>
      <c r="G91" s="258"/>
      <c r="H91" s="258"/>
      <c r="I91" s="258"/>
      <c r="J91" s="258"/>
      <c r="K91" s="258"/>
    </row>
    <row r="92" spans="3:11" ht="18" customHeight="1">
      <c r="C92" s="284" t="s">
        <v>205</v>
      </c>
      <c r="D92" s="284"/>
      <c r="E92" s="284"/>
      <c r="F92" s="284"/>
      <c r="G92" s="284"/>
      <c r="H92" s="162"/>
      <c r="I92" s="163">
        <v>158</v>
      </c>
      <c r="J92" s="162"/>
      <c r="K92" s="162"/>
    </row>
    <row r="93" spans="3:11" ht="18" customHeight="1">
      <c r="C93" s="284" t="s">
        <v>206</v>
      </c>
      <c r="D93" s="284"/>
      <c r="E93" s="284"/>
      <c r="F93" s="284"/>
      <c r="G93" s="284"/>
      <c r="H93" s="162"/>
      <c r="I93" s="163">
        <v>6709</v>
      </c>
      <c r="J93" s="162"/>
      <c r="K93" s="162"/>
    </row>
    <row r="94" spans="3:11" ht="18" customHeight="1">
      <c r="C94" s="162"/>
      <c r="D94" s="162"/>
      <c r="E94" s="162"/>
      <c r="F94" s="162"/>
      <c r="G94" s="162"/>
      <c r="H94" s="162"/>
      <c r="I94" s="164"/>
      <c r="J94" s="162"/>
      <c r="K94" s="162"/>
    </row>
    <row r="95" spans="3:11" ht="18" customHeight="1" thickBot="1">
      <c r="C95" s="162"/>
      <c r="D95" s="162"/>
      <c r="E95" s="162"/>
      <c r="F95" s="162"/>
      <c r="G95" s="162"/>
      <c r="H95" s="162"/>
      <c r="I95" s="165">
        <f>SUM(I92:I94)</f>
        <v>6867</v>
      </c>
      <c r="J95" s="162"/>
      <c r="K95" s="162"/>
    </row>
    <row r="96" ht="18" customHeight="1" thickTop="1"/>
    <row r="97" spans="1:3" ht="18" customHeight="1">
      <c r="A97" s="35">
        <v>14</v>
      </c>
      <c r="B97" s="35"/>
      <c r="C97" s="166" t="s">
        <v>207</v>
      </c>
    </row>
    <row r="98" ht="18" customHeight="1"/>
    <row r="99" ht="18" customHeight="1">
      <c r="I99" s="45" t="str">
        <f>I89</f>
        <v>RM'000</v>
      </c>
    </row>
    <row r="100" spans="3:9" ht="18" customHeight="1">
      <c r="C100" s="167" t="s">
        <v>208</v>
      </c>
      <c r="D100" s="168"/>
      <c r="E100" s="169"/>
      <c r="F100" s="170"/>
      <c r="G100" s="170"/>
      <c r="H100" s="170"/>
      <c r="I100" s="171">
        <v>4192</v>
      </c>
    </row>
    <row r="101" spans="3:11" ht="18" customHeight="1">
      <c r="C101" s="112"/>
      <c r="D101" s="112"/>
      <c r="E101" s="112"/>
      <c r="F101" s="112"/>
      <c r="G101" s="112"/>
      <c r="H101" s="112"/>
      <c r="I101" s="112"/>
      <c r="J101" s="112"/>
      <c r="K101" s="112"/>
    </row>
    <row r="102" spans="3:11" ht="18" customHeight="1">
      <c r="C102" s="112"/>
      <c r="D102" s="112"/>
      <c r="E102" s="112"/>
      <c r="F102" s="112"/>
      <c r="G102" s="112"/>
      <c r="H102" s="112"/>
      <c r="I102" s="112"/>
      <c r="J102" s="112"/>
      <c r="K102" s="112"/>
    </row>
    <row r="103" spans="1:11" ht="18" customHeight="1">
      <c r="A103" s="35">
        <v>15</v>
      </c>
      <c r="B103" s="35"/>
      <c r="C103" s="300" t="s">
        <v>48</v>
      </c>
      <c r="D103" s="300"/>
      <c r="E103" s="300"/>
      <c r="F103" s="300"/>
      <c r="G103" s="300"/>
      <c r="H103" s="300"/>
      <c r="I103" s="300"/>
      <c r="J103" s="300"/>
      <c r="K103" s="300"/>
    </row>
    <row r="104" spans="3:11" ht="18" customHeight="1">
      <c r="C104" s="281" t="s">
        <v>209</v>
      </c>
      <c r="D104" s="281"/>
      <c r="E104" s="281"/>
      <c r="F104" s="281"/>
      <c r="G104" s="281"/>
      <c r="H104" s="281"/>
      <c r="I104" s="281"/>
      <c r="J104" s="281"/>
      <c r="K104" s="281"/>
    </row>
    <row r="105" spans="3:11" ht="18" customHeight="1">
      <c r="C105" s="112"/>
      <c r="D105" s="112"/>
      <c r="E105" s="112"/>
      <c r="F105" s="112"/>
      <c r="G105" s="112"/>
      <c r="H105" s="112"/>
      <c r="I105" s="112"/>
      <c r="J105" s="112"/>
      <c r="K105" s="112"/>
    </row>
    <row r="106" spans="3:11" ht="18" customHeight="1">
      <c r="C106" s="112"/>
      <c r="D106" s="112"/>
      <c r="E106" s="112"/>
      <c r="F106" s="112"/>
      <c r="G106" s="112"/>
      <c r="H106" s="172" t="s">
        <v>210</v>
      </c>
      <c r="I106" s="63" t="s">
        <v>211</v>
      </c>
      <c r="J106" s="112"/>
      <c r="K106" s="112"/>
    </row>
    <row r="107" spans="3:11" ht="18" customHeight="1">
      <c r="C107" s="112"/>
      <c r="D107" s="112"/>
      <c r="E107" s="112"/>
      <c r="F107" s="112"/>
      <c r="G107" s="112"/>
      <c r="H107" s="172">
        <v>2003</v>
      </c>
      <c r="I107" s="63">
        <v>2003</v>
      </c>
      <c r="J107" s="112"/>
      <c r="K107" s="112"/>
    </row>
    <row r="108" spans="3:11" ht="18" customHeight="1">
      <c r="C108" s="112"/>
      <c r="D108" s="112"/>
      <c r="E108" s="112"/>
      <c r="F108" s="112"/>
      <c r="G108" s="112"/>
      <c r="H108" s="121" t="s">
        <v>10</v>
      </c>
      <c r="I108" s="45" t="s">
        <v>10</v>
      </c>
      <c r="J108" s="112"/>
      <c r="K108" s="112"/>
    </row>
    <row r="109" spans="3:11" ht="18" customHeight="1">
      <c r="C109" s="112"/>
      <c r="D109" s="112"/>
      <c r="E109" s="112"/>
      <c r="F109" s="112"/>
      <c r="G109" s="112"/>
      <c r="H109" s="172"/>
      <c r="I109" s="173"/>
      <c r="J109" s="112"/>
      <c r="K109" s="112"/>
    </row>
    <row r="110" spans="3:11" ht="18" customHeight="1">
      <c r="C110" s="112" t="s">
        <v>48</v>
      </c>
      <c r="D110" s="112"/>
      <c r="E110" s="112"/>
      <c r="F110" s="112"/>
      <c r="G110" s="112"/>
      <c r="H110" s="121"/>
      <c r="I110" s="174"/>
      <c r="J110" s="112"/>
      <c r="K110" s="112"/>
    </row>
    <row r="111" spans="3:11" ht="18" customHeight="1">
      <c r="C111" s="281" t="s">
        <v>212</v>
      </c>
      <c r="D111" s="281"/>
      <c r="E111" s="281"/>
      <c r="F111" s="281"/>
      <c r="G111" s="281"/>
      <c r="H111" s="175">
        <f>I111-6725</f>
        <v>3152</v>
      </c>
      <c r="I111" s="176">
        <v>9877</v>
      </c>
      <c r="J111" s="112"/>
      <c r="K111" s="112"/>
    </row>
    <row r="112" spans="3:11" ht="18" customHeight="1">
      <c r="C112" s="281" t="s">
        <v>213</v>
      </c>
      <c r="D112" s="281"/>
      <c r="E112" s="281"/>
      <c r="F112" s="281"/>
      <c r="G112" s="281"/>
      <c r="H112" s="175">
        <f>I112</f>
        <v>822</v>
      </c>
      <c r="I112" s="176">
        <v>822</v>
      </c>
      <c r="J112" s="112"/>
      <c r="K112" s="112"/>
    </row>
    <row r="113" spans="3:11" ht="18" customHeight="1">
      <c r="C113" s="177" t="s">
        <v>214</v>
      </c>
      <c r="D113" s="112"/>
      <c r="E113" s="112"/>
      <c r="F113" s="112"/>
      <c r="G113" s="112"/>
      <c r="H113" s="178"/>
      <c r="I113" s="176"/>
      <c r="J113" s="112"/>
      <c r="K113" s="112"/>
    </row>
    <row r="114" spans="3:11" ht="18" customHeight="1">
      <c r="C114" s="281" t="s">
        <v>215</v>
      </c>
      <c r="D114" s="281"/>
      <c r="E114" s="281"/>
      <c r="F114" s="281"/>
      <c r="G114" s="281"/>
      <c r="H114" s="175">
        <f>I114-566</f>
        <v>-1893</v>
      </c>
      <c r="I114" s="176">
        <v>-1327</v>
      </c>
      <c r="J114" s="112"/>
      <c r="K114" s="112"/>
    </row>
    <row r="115" spans="3:11" ht="18" customHeight="1">
      <c r="C115" s="256" t="s">
        <v>213</v>
      </c>
      <c r="D115" s="256"/>
      <c r="E115" s="256"/>
      <c r="F115" s="256"/>
      <c r="G115" s="256"/>
      <c r="H115" s="45"/>
      <c r="J115" s="112"/>
      <c r="K115" s="112"/>
    </row>
    <row r="116" spans="3:11" ht="18" customHeight="1">
      <c r="C116" s="177" t="s">
        <v>216</v>
      </c>
      <c r="D116" s="177"/>
      <c r="E116" s="177"/>
      <c r="F116" s="177"/>
      <c r="G116" s="177"/>
      <c r="H116" s="179">
        <f>I116-960</f>
        <v>0</v>
      </c>
      <c r="I116" s="180">
        <f>'[1]Tax Charge BD'!K13</f>
        <v>960</v>
      </c>
      <c r="J116" s="112"/>
      <c r="K116" s="112"/>
    </row>
    <row r="117" spans="3:11" ht="18" customHeight="1">
      <c r="C117" s="112"/>
      <c r="D117" s="112"/>
      <c r="E117" s="112"/>
      <c r="F117" s="112"/>
      <c r="G117" s="112"/>
      <c r="H117" s="181"/>
      <c r="I117" s="176"/>
      <c r="J117" s="112"/>
      <c r="K117" s="112"/>
    </row>
    <row r="118" spans="3:11" ht="18" customHeight="1" thickBot="1">
      <c r="C118" s="112"/>
      <c r="D118" s="112"/>
      <c r="E118" s="112"/>
      <c r="F118" s="112"/>
      <c r="G118" s="182"/>
      <c r="H118" s="183">
        <f>SUM(H111:H117)</f>
        <v>2081</v>
      </c>
      <c r="I118" s="183">
        <f>SUM(I111:I116)</f>
        <v>10332</v>
      </c>
      <c r="J118" s="112"/>
      <c r="K118" s="112"/>
    </row>
    <row r="119" spans="3:11" ht="18" customHeight="1" thickTop="1">
      <c r="C119" s="112"/>
      <c r="D119" s="112"/>
      <c r="E119" s="112"/>
      <c r="F119" s="112"/>
      <c r="G119" s="112"/>
      <c r="H119" s="184"/>
      <c r="I119" s="185"/>
      <c r="J119" s="112"/>
      <c r="K119" s="112"/>
    </row>
    <row r="120" spans="3:11" ht="60" customHeight="1">
      <c r="C120" s="292" t="s">
        <v>296</v>
      </c>
      <c r="D120" s="292"/>
      <c r="E120" s="292"/>
      <c r="F120" s="292"/>
      <c r="G120" s="292"/>
      <c r="H120" s="292"/>
      <c r="I120" s="292"/>
      <c r="J120" s="112"/>
      <c r="K120" s="112"/>
    </row>
    <row r="121" spans="3:11" ht="18" customHeight="1">
      <c r="C121" s="186" t="s">
        <v>217</v>
      </c>
      <c r="D121" s="112"/>
      <c r="E121" s="112"/>
      <c r="F121" s="112"/>
      <c r="G121" s="112"/>
      <c r="H121" s="112"/>
      <c r="I121" s="112"/>
      <c r="J121" s="112"/>
      <c r="K121" s="112"/>
    </row>
    <row r="122" spans="3:11" ht="18" customHeight="1">
      <c r="C122" s="112"/>
      <c r="D122" s="112"/>
      <c r="E122" s="112"/>
      <c r="F122" s="112"/>
      <c r="G122" s="112"/>
      <c r="H122" s="112"/>
      <c r="I122" s="112"/>
      <c r="J122" s="112"/>
      <c r="K122" s="112"/>
    </row>
    <row r="123" spans="1:11" ht="18" customHeight="1">
      <c r="A123" s="251" t="s">
        <v>218</v>
      </c>
      <c r="B123" s="251"/>
      <c r="C123" s="251"/>
      <c r="D123" s="251"/>
      <c r="E123" s="251"/>
      <c r="F123" s="251"/>
      <c r="G123" s="251"/>
      <c r="H123" s="251"/>
      <c r="I123" s="251"/>
      <c r="J123" s="112"/>
      <c r="K123" s="112"/>
    </row>
    <row r="124" spans="3:11" ht="18" customHeight="1">
      <c r="C124" s="112"/>
      <c r="D124" s="112"/>
      <c r="E124" s="112"/>
      <c r="F124" s="112"/>
      <c r="G124" s="112"/>
      <c r="H124" s="112"/>
      <c r="I124" s="112"/>
      <c r="J124" s="112"/>
      <c r="K124" s="112"/>
    </row>
    <row r="125" spans="3:11" ht="18" customHeight="1">
      <c r="C125" s="112"/>
      <c r="D125" s="112"/>
      <c r="E125" s="112"/>
      <c r="F125" s="112"/>
      <c r="G125" s="112"/>
      <c r="H125" s="112"/>
      <c r="I125" s="112"/>
      <c r="J125" s="112"/>
      <c r="K125" s="112"/>
    </row>
    <row r="126" spans="1:3" ht="18" customHeight="1">
      <c r="A126" s="35">
        <v>16</v>
      </c>
      <c r="B126" s="35"/>
      <c r="C126" s="35" t="s">
        <v>219</v>
      </c>
    </row>
    <row r="127" spans="1:11" ht="18" customHeight="1">
      <c r="A127" s="120"/>
      <c r="B127" s="120"/>
      <c r="C127" s="296" t="s">
        <v>220</v>
      </c>
      <c r="D127" s="296"/>
      <c r="E127" s="296"/>
      <c r="F127" s="296"/>
      <c r="G127" s="296"/>
      <c r="H127" s="296"/>
      <c r="I127" s="296"/>
      <c r="J127" s="296"/>
      <c r="K127" s="296"/>
    </row>
    <row r="128" spans="3:11" ht="18" customHeight="1">
      <c r="C128" s="281"/>
      <c r="D128" s="281"/>
      <c r="E128" s="281"/>
      <c r="F128" s="281"/>
      <c r="G128" s="281"/>
      <c r="H128" s="281"/>
      <c r="I128" s="281"/>
      <c r="J128" s="281"/>
      <c r="K128" s="281"/>
    </row>
    <row r="129" spans="3:11" ht="18" customHeight="1">
      <c r="C129" s="62"/>
      <c r="D129" s="62"/>
      <c r="E129" s="62"/>
      <c r="F129" s="62"/>
      <c r="G129" s="62"/>
      <c r="H129" s="45" t="s">
        <v>210</v>
      </c>
      <c r="I129" s="45" t="str">
        <f>I106</f>
        <v>Year-To-Date</v>
      </c>
      <c r="J129" s="112"/>
      <c r="K129" s="112"/>
    </row>
    <row r="130" spans="3:11" ht="18" customHeight="1">
      <c r="C130" s="62"/>
      <c r="D130" s="62"/>
      <c r="E130" s="62"/>
      <c r="F130" s="62"/>
      <c r="G130" s="62"/>
      <c r="H130" s="45">
        <v>2003</v>
      </c>
      <c r="I130" s="45">
        <v>2003</v>
      </c>
      <c r="J130" s="112"/>
      <c r="K130" s="112"/>
    </row>
    <row r="131" spans="3:11" ht="18" customHeight="1">
      <c r="C131" s="62"/>
      <c r="D131" s="62"/>
      <c r="E131" s="62"/>
      <c r="F131" s="62"/>
      <c r="G131" s="62"/>
      <c r="H131" s="45" t="s">
        <v>10</v>
      </c>
      <c r="I131" s="45" t="s">
        <v>10</v>
      </c>
      <c r="J131" s="112"/>
      <c r="K131" s="112"/>
    </row>
    <row r="132" spans="3:11" ht="18" customHeight="1">
      <c r="C132" s="62"/>
      <c r="D132" s="62"/>
      <c r="E132" s="62"/>
      <c r="F132" s="62"/>
      <c r="G132" s="62"/>
      <c r="H132" s="173"/>
      <c r="I132" s="173"/>
      <c r="J132" s="112"/>
      <c r="K132" s="112"/>
    </row>
    <row r="133" spans="3:11" ht="18" customHeight="1">
      <c r="C133" s="32" t="s">
        <v>221</v>
      </c>
      <c r="D133" s="62"/>
      <c r="E133" s="62"/>
      <c r="F133" s="62"/>
      <c r="G133" s="62"/>
      <c r="H133" s="187"/>
      <c r="I133" s="187"/>
      <c r="J133" s="112"/>
      <c r="K133" s="112"/>
    </row>
    <row r="134" spans="3:11" ht="18" customHeight="1">
      <c r="C134" s="32" t="s">
        <v>222</v>
      </c>
      <c r="D134" s="62"/>
      <c r="E134" s="62"/>
      <c r="F134" s="62"/>
      <c r="G134" s="62"/>
      <c r="H134" s="188"/>
      <c r="I134" s="187">
        <f>17481</f>
        <v>17481</v>
      </c>
      <c r="J134" s="112"/>
      <c r="K134" s="112"/>
    </row>
    <row r="135" spans="3:11" ht="18" customHeight="1">
      <c r="C135" s="32" t="s">
        <v>223</v>
      </c>
      <c r="D135" s="62"/>
      <c r="E135" s="62"/>
      <c r="F135" s="62"/>
      <c r="G135" s="62"/>
      <c r="H135" s="187"/>
      <c r="I135" s="187"/>
      <c r="J135" s="112"/>
      <c r="K135" s="112"/>
    </row>
    <row r="136" spans="3:11" ht="18" customHeight="1">
      <c r="C136" s="32" t="s">
        <v>224</v>
      </c>
      <c r="D136" s="62"/>
      <c r="E136" s="62"/>
      <c r="F136" s="62"/>
      <c r="G136" s="62"/>
      <c r="H136" s="29">
        <v>0</v>
      </c>
      <c r="I136" s="178">
        <v>0</v>
      </c>
      <c r="J136" s="112"/>
      <c r="K136" s="112"/>
    </row>
    <row r="137" spans="3:11" ht="18" customHeight="1" thickBot="1">
      <c r="C137" s="62"/>
      <c r="D137" s="62"/>
      <c r="E137" s="62"/>
      <c r="F137" s="62"/>
      <c r="G137" s="62"/>
      <c r="H137" s="189"/>
      <c r="I137" s="189"/>
      <c r="J137" s="112"/>
      <c r="K137" s="112"/>
    </row>
    <row r="138" spans="3:11" ht="18" customHeight="1" thickTop="1">
      <c r="C138" s="62"/>
      <c r="D138" s="62"/>
      <c r="E138" s="62"/>
      <c r="F138" s="62"/>
      <c r="G138" s="62"/>
      <c r="H138" s="40"/>
      <c r="I138" s="40"/>
      <c r="J138" s="112"/>
      <c r="K138" s="112"/>
    </row>
    <row r="139" spans="3:11" ht="18" customHeight="1">
      <c r="C139" s="62"/>
      <c r="D139" s="62"/>
      <c r="E139" s="62"/>
      <c r="F139" s="62"/>
      <c r="G139" s="62"/>
      <c r="H139" s="40"/>
      <c r="I139" s="40"/>
      <c r="J139" s="112"/>
      <c r="K139" s="112"/>
    </row>
    <row r="140" spans="1:3" ht="18" customHeight="1">
      <c r="A140" s="35">
        <v>17</v>
      </c>
      <c r="C140" s="35" t="s">
        <v>225</v>
      </c>
    </row>
    <row r="141" spans="1:11" ht="18" customHeight="1">
      <c r="A141" s="45" t="s">
        <v>226</v>
      </c>
      <c r="C141" s="293" t="s">
        <v>227</v>
      </c>
      <c r="D141" s="293"/>
      <c r="E141" s="293"/>
      <c r="F141" s="293"/>
      <c r="G141" s="293"/>
      <c r="H141" s="293"/>
      <c r="I141" s="293"/>
      <c r="J141" s="293"/>
      <c r="K141" s="293"/>
    </row>
    <row r="142" spans="1:11" ht="18" customHeight="1">
      <c r="A142" s="45"/>
      <c r="C142" s="85"/>
      <c r="D142" s="85"/>
      <c r="E142" s="85"/>
      <c r="F142" s="85"/>
      <c r="G142" s="85"/>
      <c r="H142" s="85"/>
      <c r="I142" s="190"/>
      <c r="J142" s="85"/>
      <c r="K142" s="85"/>
    </row>
    <row r="143" spans="1:11" ht="18" customHeight="1">
      <c r="A143" s="45"/>
      <c r="H143" s="45" t="s">
        <v>210</v>
      </c>
      <c r="I143" s="45" t="str">
        <f>I129</f>
        <v>Year-To-Date</v>
      </c>
      <c r="J143" s="85"/>
      <c r="K143" s="85"/>
    </row>
    <row r="144" spans="1:11" ht="18" customHeight="1">
      <c r="A144" s="45"/>
      <c r="H144" s="45">
        <v>2003</v>
      </c>
      <c r="I144" s="45">
        <v>2003</v>
      </c>
      <c r="J144" s="85"/>
      <c r="K144" s="85"/>
    </row>
    <row r="145" spans="1:11" ht="18" customHeight="1">
      <c r="A145" s="45"/>
      <c r="H145" s="45" t="s">
        <v>10</v>
      </c>
      <c r="I145" s="45" t="s">
        <v>10</v>
      </c>
      <c r="J145" s="85"/>
      <c r="K145" s="85"/>
    </row>
    <row r="146" spans="1:11" ht="18" customHeight="1">
      <c r="A146" s="45"/>
      <c r="F146" s="19"/>
      <c r="I146" s="190"/>
      <c r="J146" s="85"/>
      <c r="K146" s="85"/>
    </row>
    <row r="147" spans="1:11" ht="18" customHeight="1">
      <c r="A147" s="45"/>
      <c r="C147" s="32" t="s">
        <v>228</v>
      </c>
      <c r="H147" s="191">
        <v>0</v>
      </c>
      <c r="I147" s="191">
        <v>0</v>
      </c>
      <c r="J147" s="85"/>
      <c r="K147" s="85"/>
    </row>
    <row r="148" spans="1:11" ht="18" customHeight="1">
      <c r="A148" s="45"/>
      <c r="C148" s="32" t="s">
        <v>229</v>
      </c>
      <c r="H148" s="192">
        <v>7471</v>
      </c>
      <c r="I148" s="192">
        <f>33739+H148</f>
        <v>41210</v>
      </c>
      <c r="J148" s="85"/>
      <c r="K148" s="85"/>
    </row>
    <row r="149" spans="1:11" ht="18" customHeight="1">
      <c r="A149" s="45"/>
      <c r="C149" s="32" t="s">
        <v>230</v>
      </c>
      <c r="H149" s="192">
        <v>3350</v>
      </c>
      <c r="I149" s="193">
        <f>15638+H149</f>
        <v>18988</v>
      </c>
      <c r="J149" s="85"/>
      <c r="K149" s="85"/>
    </row>
    <row r="150" spans="8:9" ht="18" customHeight="1" thickBot="1">
      <c r="H150" s="194"/>
      <c r="I150" s="194"/>
    </row>
    <row r="151" spans="8:9" ht="18" customHeight="1" thickTop="1">
      <c r="H151" s="40"/>
      <c r="I151" s="195"/>
    </row>
    <row r="152" spans="1:3" ht="18" customHeight="1">
      <c r="A152" s="45" t="s">
        <v>231</v>
      </c>
      <c r="C152" s="32" t="s">
        <v>232</v>
      </c>
    </row>
    <row r="153" ht="18" customHeight="1">
      <c r="A153" s="45"/>
    </row>
    <row r="154" spans="1:9" ht="18" customHeight="1">
      <c r="A154" s="45"/>
      <c r="I154" s="45" t="s">
        <v>10</v>
      </c>
    </row>
    <row r="155" spans="1:9" ht="18" customHeight="1">
      <c r="A155" s="45"/>
      <c r="C155" s="32" t="s">
        <v>233</v>
      </c>
      <c r="I155" s="190"/>
    </row>
    <row r="156" spans="1:9" ht="18" customHeight="1">
      <c r="A156" s="45"/>
      <c r="C156" s="32" t="s">
        <v>234</v>
      </c>
      <c r="I156" s="5">
        <v>81049</v>
      </c>
    </row>
    <row r="157" spans="1:9" ht="18" customHeight="1">
      <c r="A157" s="45"/>
      <c r="C157" s="32" t="s">
        <v>235</v>
      </c>
      <c r="I157" s="188">
        <v>0</v>
      </c>
    </row>
    <row r="158" spans="1:9" ht="18" customHeight="1">
      <c r="A158" s="45"/>
      <c r="I158" s="5"/>
    </row>
    <row r="159" spans="1:9" ht="18" customHeight="1">
      <c r="A159" s="45"/>
      <c r="C159" s="32" t="s">
        <v>236</v>
      </c>
      <c r="I159" s="25">
        <f>I156+I157</f>
        <v>81049</v>
      </c>
    </row>
    <row r="160" spans="1:9" ht="18" customHeight="1">
      <c r="A160" s="45"/>
      <c r="I160" s="27"/>
    </row>
    <row r="161" spans="1:9" ht="18" customHeight="1">
      <c r="A161" s="45"/>
      <c r="C161" s="32" t="s">
        <v>237</v>
      </c>
      <c r="I161" s="27">
        <v>5415</v>
      </c>
    </row>
    <row r="162" spans="1:9" ht="18" customHeight="1" thickBot="1">
      <c r="A162" s="45"/>
      <c r="I162" s="196">
        <f>I159+I161</f>
        <v>86464</v>
      </c>
    </row>
    <row r="163" spans="1:9" ht="18" customHeight="1" thickTop="1">
      <c r="A163" s="45"/>
      <c r="I163" s="45"/>
    </row>
    <row r="164" spans="3:9" ht="18" customHeight="1" thickBot="1">
      <c r="C164" s="32" t="s">
        <v>238</v>
      </c>
      <c r="I164" s="198">
        <f>315509+23428</f>
        <v>338937</v>
      </c>
    </row>
    <row r="165" spans="6:9" ht="18" customHeight="1" thickTop="1">
      <c r="F165" s="32" t="s">
        <v>159</v>
      </c>
      <c r="I165" s="199"/>
    </row>
    <row r="166" ht="18" customHeight="1">
      <c r="I166" s="199"/>
    </row>
    <row r="167" spans="1:9" ht="18" customHeight="1">
      <c r="A167" s="251" t="s">
        <v>239</v>
      </c>
      <c r="B167" s="251"/>
      <c r="C167" s="251"/>
      <c r="D167" s="251"/>
      <c r="E167" s="251"/>
      <c r="F167" s="251"/>
      <c r="G167" s="251"/>
      <c r="H167" s="251"/>
      <c r="I167" s="251"/>
    </row>
    <row r="168" ht="18" customHeight="1">
      <c r="I168" s="199"/>
    </row>
    <row r="169" ht="18" customHeight="1">
      <c r="I169" s="199"/>
    </row>
    <row r="170" spans="1:11" ht="36" customHeight="1">
      <c r="A170" s="200">
        <v>18</v>
      </c>
      <c r="B170" s="201"/>
      <c r="C170" s="285" t="s">
        <v>240</v>
      </c>
      <c r="D170" s="285"/>
      <c r="E170" s="285"/>
      <c r="F170" s="285"/>
      <c r="G170" s="285"/>
      <c r="H170" s="285"/>
      <c r="I170" s="285"/>
      <c r="J170" s="285"/>
      <c r="K170" s="285"/>
    </row>
    <row r="171" spans="1:11" ht="62.25" customHeight="1">
      <c r="A171" s="157" t="s">
        <v>226</v>
      </c>
      <c r="C171" s="297" t="s">
        <v>301</v>
      </c>
      <c r="D171" s="297"/>
      <c r="E171" s="297"/>
      <c r="F171" s="297"/>
      <c r="G171" s="297"/>
      <c r="H171" s="297"/>
      <c r="I171" s="297"/>
      <c r="J171" s="297"/>
      <c r="K171" s="297"/>
    </row>
    <row r="172" spans="1:11" ht="83.25" customHeight="1">
      <c r="A172" s="157"/>
      <c r="C172" s="297" t="s">
        <v>300</v>
      </c>
      <c r="D172" s="297"/>
      <c r="E172" s="297"/>
      <c r="F172" s="297"/>
      <c r="G172" s="297"/>
      <c r="H172" s="297"/>
      <c r="I172" s="297"/>
      <c r="J172" s="217"/>
      <c r="K172" s="217"/>
    </row>
    <row r="173" spans="1:9" ht="27" customHeight="1">
      <c r="A173" s="45"/>
      <c r="C173" s="256" t="s">
        <v>241</v>
      </c>
      <c r="D173" s="256"/>
      <c r="E173" s="256"/>
      <c r="F173" s="256"/>
      <c r="G173" s="256"/>
      <c r="H173" s="256"/>
      <c r="I173" s="256"/>
    </row>
    <row r="174" spans="1:9" ht="27" customHeight="1">
      <c r="A174" s="45"/>
      <c r="C174" s="256" t="s">
        <v>242</v>
      </c>
      <c r="D174" s="256"/>
      <c r="E174" s="256"/>
      <c r="F174" s="256"/>
      <c r="G174" s="256"/>
      <c r="H174" s="256"/>
      <c r="I174" s="256"/>
    </row>
    <row r="175" spans="1:9" ht="42.75" customHeight="1">
      <c r="A175" s="45"/>
      <c r="C175" s="177"/>
      <c r="D175" s="177"/>
      <c r="E175" s="177"/>
      <c r="F175" s="177"/>
      <c r="G175" s="202" t="s">
        <v>243</v>
      </c>
      <c r="H175" s="203" t="s">
        <v>244</v>
      </c>
      <c r="I175" s="202" t="s">
        <v>245</v>
      </c>
    </row>
    <row r="176" spans="1:9" ht="69" customHeight="1">
      <c r="A176" s="45"/>
      <c r="C176" s="296" t="s">
        <v>246</v>
      </c>
      <c r="D176" s="296"/>
      <c r="E176" s="177"/>
      <c r="F176" s="177"/>
      <c r="G176" s="204">
        <v>70000000</v>
      </c>
      <c r="H176" s="205" t="s">
        <v>247</v>
      </c>
      <c r="I176" s="204">
        <f>G176-H176</f>
        <v>61816813</v>
      </c>
    </row>
    <row r="177" spans="1:9" ht="38.25" customHeight="1">
      <c r="A177" s="45"/>
      <c r="C177" s="294" t="s">
        <v>248</v>
      </c>
      <c r="D177" s="294"/>
      <c r="E177" s="177"/>
      <c r="F177" s="177"/>
      <c r="G177" s="207">
        <v>82360000</v>
      </c>
      <c r="H177" s="207">
        <v>82360000</v>
      </c>
      <c r="I177" s="208" t="s">
        <v>249</v>
      </c>
    </row>
    <row r="178" spans="1:9" ht="41.25" customHeight="1">
      <c r="A178" s="45"/>
      <c r="C178" s="294" t="s">
        <v>250</v>
      </c>
      <c r="D178" s="294"/>
      <c r="E178" s="177"/>
      <c r="F178" s="177"/>
      <c r="G178" s="207">
        <v>47640000</v>
      </c>
      <c r="H178" s="207">
        <v>47640000</v>
      </c>
      <c r="I178" s="208" t="s">
        <v>249</v>
      </c>
    </row>
    <row r="179" spans="1:9" ht="24" customHeight="1" thickBot="1">
      <c r="A179" s="45"/>
      <c r="C179" s="206"/>
      <c r="D179" s="206"/>
      <c r="E179" s="177"/>
      <c r="F179" s="177"/>
      <c r="G179" s="209">
        <f>SUM(G176:G178)</f>
        <v>200000000</v>
      </c>
      <c r="H179" s="209">
        <v>134634672</v>
      </c>
      <c r="I179" s="209">
        <f>SUM(I176:I178)</f>
        <v>61816813</v>
      </c>
    </row>
    <row r="180" spans="1:9" ht="27" customHeight="1" thickTop="1">
      <c r="A180" s="45"/>
      <c r="C180" s="177"/>
      <c r="D180" s="177"/>
      <c r="E180" s="177"/>
      <c r="F180" s="177"/>
      <c r="G180" s="177"/>
      <c r="H180" s="177"/>
      <c r="I180" s="177"/>
    </row>
    <row r="181" spans="3:9" ht="50.25" customHeight="1" hidden="1">
      <c r="C181" s="284"/>
      <c r="D181" s="284"/>
      <c r="E181" s="284"/>
      <c r="F181" s="284"/>
      <c r="G181" s="284"/>
      <c r="H181" s="284"/>
      <c r="I181" s="284"/>
    </row>
    <row r="182" spans="3:11" ht="18" customHeight="1">
      <c r="C182" s="284"/>
      <c r="D182" s="284"/>
      <c r="E182" s="284"/>
      <c r="F182" s="284"/>
      <c r="G182" s="284"/>
      <c r="H182" s="284"/>
      <c r="I182" s="284"/>
      <c r="J182" s="118"/>
      <c r="K182" s="118"/>
    </row>
    <row r="183" spans="1:11" ht="24.75" customHeight="1">
      <c r="A183" s="35">
        <v>19</v>
      </c>
      <c r="B183" s="35"/>
      <c r="C183" s="166" t="s">
        <v>251</v>
      </c>
      <c r="D183" s="118"/>
      <c r="E183" s="118"/>
      <c r="F183" s="118"/>
      <c r="G183" s="118"/>
      <c r="H183" s="118"/>
      <c r="I183" s="118"/>
      <c r="J183" s="118"/>
      <c r="K183" s="118"/>
    </row>
    <row r="184" spans="3:16" ht="18" customHeight="1">
      <c r="C184" s="229" t="s">
        <v>252</v>
      </c>
      <c r="D184" s="229"/>
      <c r="E184" s="229"/>
      <c r="F184" s="229"/>
      <c r="G184" s="229"/>
      <c r="H184" s="229"/>
      <c r="I184" s="229"/>
      <c r="J184" s="229"/>
      <c r="K184" s="229"/>
      <c r="L184" s="122"/>
      <c r="P184" s="56"/>
    </row>
    <row r="185" spans="3:16" ht="0.75" customHeight="1" hidden="1">
      <c r="C185" s="229"/>
      <c r="D185" s="229"/>
      <c r="E185" s="229"/>
      <c r="F185" s="229"/>
      <c r="G185" s="229"/>
      <c r="H185" s="229"/>
      <c r="I185" s="229"/>
      <c r="J185" s="229"/>
      <c r="K185" s="229"/>
      <c r="L185" s="122" t="s">
        <v>253</v>
      </c>
      <c r="P185" s="56"/>
    </row>
    <row r="186" spans="3:16" ht="5.25" customHeight="1">
      <c r="C186" s="114"/>
      <c r="D186" s="114"/>
      <c r="E186" s="114"/>
      <c r="F186" s="114"/>
      <c r="G186" s="114"/>
      <c r="H186" s="114"/>
      <c r="I186" s="114"/>
      <c r="J186" s="114"/>
      <c r="K186" s="114"/>
      <c r="L186" s="122"/>
      <c r="P186" s="56"/>
    </row>
    <row r="187" spans="3:16" ht="14.25" customHeight="1">
      <c r="C187" s="118"/>
      <c r="D187" s="118"/>
      <c r="E187" s="118"/>
      <c r="F187" s="118"/>
      <c r="G187" s="118"/>
      <c r="H187" s="118"/>
      <c r="I187" s="121" t="s">
        <v>10</v>
      </c>
      <c r="J187" s="114"/>
      <c r="K187" s="114"/>
      <c r="P187" s="56"/>
    </row>
    <row r="188" spans="3:16" ht="14.25" customHeight="1">
      <c r="C188" s="166" t="s">
        <v>254</v>
      </c>
      <c r="D188" s="118"/>
      <c r="E188" s="118"/>
      <c r="F188" s="118"/>
      <c r="G188" s="118"/>
      <c r="H188" s="118"/>
      <c r="I188" s="210"/>
      <c r="J188" s="114"/>
      <c r="K188" s="114"/>
      <c r="L188" s="122"/>
      <c r="P188" s="56"/>
    </row>
    <row r="189" spans="3:16" ht="14.25" customHeight="1">
      <c r="C189" s="118" t="s">
        <v>255</v>
      </c>
      <c r="D189" s="118"/>
      <c r="E189" s="118"/>
      <c r="F189" s="118"/>
      <c r="G189" s="118"/>
      <c r="H189" s="118"/>
      <c r="I189" s="210">
        <v>2814</v>
      </c>
      <c r="J189" s="114"/>
      <c r="K189" s="114"/>
      <c r="L189" s="122"/>
      <c r="P189" s="56"/>
    </row>
    <row r="190" spans="3:16" ht="14.25" customHeight="1">
      <c r="C190" s="118" t="s">
        <v>256</v>
      </c>
      <c r="D190" s="118"/>
      <c r="E190" s="118"/>
      <c r="F190" s="118"/>
      <c r="G190" s="118"/>
      <c r="H190" s="118"/>
      <c r="I190" s="210">
        <v>25978</v>
      </c>
      <c r="J190" s="114"/>
      <c r="K190" s="114"/>
      <c r="P190" s="56"/>
    </row>
    <row r="191" spans="3:16" ht="14.25" customHeight="1">
      <c r="C191" s="118" t="s">
        <v>257</v>
      </c>
      <c r="D191" s="118"/>
      <c r="E191" s="118"/>
      <c r="F191" s="118"/>
      <c r="G191" s="118"/>
      <c r="H191" s="118"/>
      <c r="I191" s="210">
        <v>20000</v>
      </c>
      <c r="J191" s="114"/>
      <c r="K191" s="114"/>
      <c r="P191" s="56"/>
    </row>
    <row r="192" spans="3:16" ht="14.25" customHeight="1">
      <c r="C192" s="118" t="s">
        <v>258</v>
      </c>
      <c r="D192" s="118"/>
      <c r="E192" s="118"/>
      <c r="F192" s="118"/>
      <c r="G192" s="118"/>
      <c r="H192" s="118"/>
      <c r="I192" s="210">
        <f>40019-16340</f>
        <v>23679</v>
      </c>
      <c r="J192" s="114"/>
      <c r="K192" s="114"/>
      <c r="P192" s="56"/>
    </row>
    <row r="193" spans="3:16" ht="14.25" customHeight="1">
      <c r="C193" s="118"/>
      <c r="D193" s="118"/>
      <c r="E193" s="118"/>
      <c r="F193" s="118"/>
      <c r="G193" s="118"/>
      <c r="H193" s="118"/>
      <c r="I193" s="210"/>
      <c r="J193" s="114"/>
      <c r="K193" s="114"/>
      <c r="P193" s="56"/>
    </row>
    <row r="194" spans="3:16" ht="14.25" customHeight="1" thickBot="1">
      <c r="C194" s="118"/>
      <c r="D194" s="118"/>
      <c r="E194" s="118"/>
      <c r="F194" s="118"/>
      <c r="G194" s="118"/>
      <c r="H194" s="118"/>
      <c r="I194" s="211">
        <f>SUM(I189:I193)</f>
        <v>72471</v>
      </c>
      <c r="J194" s="114"/>
      <c r="K194" s="114"/>
      <c r="P194" s="56"/>
    </row>
    <row r="195" spans="3:16" ht="14.25" customHeight="1" thickTop="1">
      <c r="C195" s="118"/>
      <c r="D195" s="118"/>
      <c r="E195" s="118"/>
      <c r="F195" s="118"/>
      <c r="G195" s="118"/>
      <c r="H195" s="118"/>
      <c r="I195" s="210"/>
      <c r="J195" s="114"/>
      <c r="K195" s="114"/>
      <c r="P195" s="56"/>
    </row>
    <row r="196" spans="1:16" ht="14.25" customHeight="1">
      <c r="A196" s="35"/>
      <c r="C196" s="166"/>
      <c r="D196" s="118"/>
      <c r="E196" s="118"/>
      <c r="F196" s="118"/>
      <c r="G196" s="118"/>
      <c r="H196" s="118"/>
      <c r="I196" s="210"/>
      <c r="J196" s="114"/>
      <c r="K196" s="114"/>
      <c r="P196" s="56"/>
    </row>
    <row r="197" spans="3:16" ht="14.25" customHeight="1">
      <c r="C197" s="118"/>
      <c r="D197" s="118"/>
      <c r="E197" s="118"/>
      <c r="F197" s="118"/>
      <c r="G197" s="118"/>
      <c r="H197" s="118"/>
      <c r="I197" s="212" t="str">
        <f>I187</f>
        <v>RM'000</v>
      </c>
      <c r="J197" s="114"/>
      <c r="K197" s="114"/>
      <c r="P197" s="56"/>
    </row>
    <row r="198" spans="3:16" ht="14.25" customHeight="1">
      <c r="C198" s="166" t="s">
        <v>46</v>
      </c>
      <c r="D198" s="118"/>
      <c r="E198" s="118"/>
      <c r="F198" s="118"/>
      <c r="G198" s="118"/>
      <c r="H198" s="118"/>
      <c r="I198" s="210"/>
      <c r="J198" s="114"/>
      <c r="K198" s="114"/>
      <c r="P198" s="56"/>
    </row>
    <row r="199" spans="3:16" ht="14.25" customHeight="1">
      <c r="C199" s="118" t="s">
        <v>259</v>
      </c>
      <c r="D199" s="118"/>
      <c r="E199" s="118"/>
      <c r="F199" s="118"/>
      <c r="G199" s="118"/>
      <c r="H199" s="118"/>
      <c r="I199" s="210"/>
      <c r="J199" s="114"/>
      <c r="K199" s="114"/>
      <c r="P199" s="56"/>
    </row>
    <row r="200" spans="3:16" ht="14.25" customHeight="1" hidden="1">
      <c r="C200" s="118"/>
      <c r="D200" s="118"/>
      <c r="E200" s="118"/>
      <c r="F200" s="118"/>
      <c r="G200" s="118"/>
      <c r="H200" s="118"/>
      <c r="I200" s="210"/>
      <c r="J200" s="114"/>
      <c r="K200" s="114"/>
      <c r="P200" s="56"/>
    </row>
    <row r="201" spans="3:16" ht="14.25" customHeight="1">
      <c r="C201" s="118" t="s">
        <v>260</v>
      </c>
      <c r="D201" s="118"/>
      <c r="E201" s="118"/>
      <c r="F201" s="118"/>
      <c r="G201" s="118"/>
      <c r="H201" s="118"/>
      <c r="I201" s="210">
        <v>16340</v>
      </c>
      <c r="J201" s="114"/>
      <c r="K201" s="114"/>
      <c r="P201" s="56"/>
    </row>
    <row r="202" spans="3:16" ht="14.25" customHeight="1" thickBot="1">
      <c r="C202" s="118"/>
      <c r="D202" s="118"/>
      <c r="E202" s="118"/>
      <c r="F202" s="118"/>
      <c r="G202" s="118"/>
      <c r="H202" s="118"/>
      <c r="I202" s="211">
        <f>I194+I201</f>
        <v>88811</v>
      </c>
      <c r="J202" s="114"/>
      <c r="K202" s="114"/>
      <c r="P202" s="56"/>
    </row>
    <row r="203" spans="3:16" ht="14.25" customHeight="1" thickTop="1">
      <c r="C203" s="118"/>
      <c r="D203" s="118"/>
      <c r="E203" s="118"/>
      <c r="F203" s="118"/>
      <c r="G203" s="118"/>
      <c r="H203" s="118"/>
      <c r="I203" s="210"/>
      <c r="J203" s="114"/>
      <c r="K203" s="114"/>
      <c r="P203" s="56"/>
    </row>
    <row r="204" spans="3:16" ht="14.25" customHeight="1">
      <c r="C204" s="118" t="s">
        <v>261</v>
      </c>
      <c r="D204" s="118"/>
      <c r="E204" s="118"/>
      <c r="F204" s="118"/>
      <c r="G204" s="118"/>
      <c r="H204" s="118"/>
      <c r="I204" s="210"/>
      <c r="J204" s="114"/>
      <c r="K204" s="114"/>
      <c r="P204" s="56"/>
    </row>
    <row r="205" ht="15.75" hidden="1"/>
    <row r="206" spans="3:16" ht="14.25" customHeight="1">
      <c r="C206" s="118" t="s">
        <v>262</v>
      </c>
      <c r="D206" s="118"/>
      <c r="E206" s="118"/>
      <c r="F206" s="118"/>
      <c r="G206" s="118"/>
      <c r="H206" s="118"/>
      <c r="I206" s="210"/>
      <c r="J206" s="114"/>
      <c r="K206" s="114"/>
      <c r="P206" s="56"/>
    </row>
    <row r="207" spans="9:16" ht="14.25" customHeight="1" thickBot="1">
      <c r="I207" s="213">
        <f>SUM(I206)</f>
        <v>0</v>
      </c>
      <c r="J207" s="62"/>
      <c r="K207" s="62"/>
      <c r="P207" s="56"/>
    </row>
    <row r="208" spans="9:16" ht="14.25" customHeight="1" thickTop="1">
      <c r="I208" s="214"/>
      <c r="J208" s="62"/>
      <c r="K208" s="62"/>
      <c r="P208" s="56"/>
    </row>
    <row r="209" spans="1:16" ht="14.25" customHeight="1">
      <c r="A209" s="251" t="s">
        <v>263</v>
      </c>
      <c r="B209" s="251"/>
      <c r="C209" s="251"/>
      <c r="D209" s="251"/>
      <c r="E209" s="251"/>
      <c r="F209" s="251"/>
      <c r="G209" s="251"/>
      <c r="H209" s="251"/>
      <c r="I209" s="251"/>
      <c r="J209" s="62"/>
      <c r="K209" s="62"/>
      <c r="P209" s="56"/>
    </row>
    <row r="210" spans="9:16" ht="14.25" customHeight="1">
      <c r="I210" s="214"/>
      <c r="J210" s="62"/>
      <c r="K210" s="62"/>
      <c r="P210" s="56"/>
    </row>
    <row r="211" spans="9:16" ht="14.25" customHeight="1">
      <c r="I211" s="214"/>
      <c r="J211" s="62"/>
      <c r="K211" s="62"/>
      <c r="P211" s="56"/>
    </row>
    <row r="212" spans="1:3" ht="15.75" customHeight="1">
      <c r="A212" s="35">
        <v>20</v>
      </c>
      <c r="B212" s="35"/>
      <c r="C212" s="35" t="s">
        <v>264</v>
      </c>
    </row>
    <row r="213" spans="3:11" ht="39.75" customHeight="1">
      <c r="C213" s="282" t="s">
        <v>265</v>
      </c>
      <c r="D213" s="282"/>
      <c r="E213" s="282"/>
      <c r="F213" s="282"/>
      <c r="G213" s="282"/>
      <c r="H213" s="282"/>
      <c r="I213" s="282"/>
      <c r="J213" s="282"/>
      <c r="K213" s="282"/>
    </row>
    <row r="214" spans="3:11" ht="13.5" customHeight="1">
      <c r="C214" s="124"/>
      <c r="D214" s="124"/>
      <c r="E214" s="124"/>
      <c r="F214" s="124"/>
      <c r="G214" s="124"/>
      <c r="H214" s="124"/>
      <c r="I214" s="124"/>
      <c r="J214" s="124"/>
      <c r="K214" s="124"/>
    </row>
    <row r="215" spans="10:11" ht="13.5" customHeight="1">
      <c r="J215" s="124"/>
      <c r="K215" s="124"/>
    </row>
    <row r="216" spans="1:3" ht="15.75" customHeight="1">
      <c r="A216" s="35">
        <v>21</v>
      </c>
      <c r="B216" s="35"/>
      <c r="C216" s="35" t="s">
        <v>266</v>
      </c>
    </row>
    <row r="217" spans="3:9" ht="39.75" customHeight="1">
      <c r="C217" s="282" t="s">
        <v>267</v>
      </c>
      <c r="D217" s="282"/>
      <c r="E217" s="282"/>
      <c r="F217" s="282"/>
      <c r="G217" s="282"/>
      <c r="H217" s="282"/>
      <c r="I217" s="282"/>
    </row>
    <row r="218" spans="10:11" ht="15" customHeight="1">
      <c r="J218" s="124"/>
      <c r="K218" s="124"/>
    </row>
    <row r="219" ht="15.75" customHeight="1"/>
    <row r="220" spans="1:9" ht="15.75" customHeight="1">
      <c r="A220" s="120">
        <v>22</v>
      </c>
      <c r="C220" s="285" t="s">
        <v>268</v>
      </c>
      <c r="D220" s="285"/>
      <c r="E220" s="285"/>
      <c r="F220" s="285"/>
      <c r="G220" s="285"/>
      <c r="H220" s="285"/>
      <c r="I220" s="285"/>
    </row>
    <row r="221" spans="1:11" ht="70.5" customHeight="1">
      <c r="A221" s="215"/>
      <c r="C221" s="292" t="s">
        <v>297</v>
      </c>
      <c r="D221" s="292"/>
      <c r="E221" s="292"/>
      <c r="F221" s="292"/>
      <c r="G221" s="292"/>
      <c r="H221" s="292"/>
      <c r="I221" s="292"/>
      <c r="J221" s="113"/>
      <c r="K221" s="113"/>
    </row>
    <row r="222" spans="1:11" ht="16.5" customHeight="1">
      <c r="A222" s="215"/>
      <c r="C222" s="124"/>
      <c r="D222" s="124"/>
      <c r="E222" s="124"/>
      <c r="F222" s="124"/>
      <c r="G222" s="124"/>
      <c r="H222" s="124"/>
      <c r="I222" s="124"/>
      <c r="J222" s="124"/>
      <c r="K222" s="124"/>
    </row>
    <row r="223" spans="1:11" ht="14.25" customHeight="1">
      <c r="A223" s="215"/>
      <c r="C223" s="62"/>
      <c r="D223" s="62"/>
      <c r="E223" s="62"/>
      <c r="F223" s="62"/>
      <c r="G223" s="62"/>
      <c r="H223" s="62"/>
      <c r="I223" s="62"/>
      <c r="J223" s="124"/>
      <c r="K223" s="124"/>
    </row>
    <row r="224" spans="1:11" ht="15" customHeight="1">
      <c r="A224" s="120">
        <v>23</v>
      </c>
      <c r="C224" s="285" t="s">
        <v>269</v>
      </c>
      <c r="D224" s="285"/>
      <c r="E224" s="285"/>
      <c r="F224" s="285"/>
      <c r="G224" s="285"/>
      <c r="H224" s="285"/>
      <c r="I224" s="285"/>
      <c r="J224" s="112"/>
      <c r="K224" s="112"/>
    </row>
    <row r="225" spans="1:12" ht="70.5" customHeight="1">
      <c r="A225" s="215"/>
      <c r="C225" s="292" t="s">
        <v>298</v>
      </c>
      <c r="D225" s="292"/>
      <c r="E225" s="292"/>
      <c r="F225" s="292"/>
      <c r="G225" s="292"/>
      <c r="H225" s="292"/>
      <c r="I225" s="292"/>
      <c r="J225" s="113"/>
      <c r="K225" s="113"/>
      <c r="L225" s="122"/>
    </row>
    <row r="226" spans="1:11" ht="15" customHeight="1">
      <c r="A226" s="215"/>
      <c r="C226" s="112"/>
      <c r="D226" s="112"/>
      <c r="E226" s="112"/>
      <c r="F226" s="112"/>
      <c r="G226" s="112"/>
      <c r="H226" s="112"/>
      <c r="I226" s="112"/>
      <c r="J226" s="124"/>
      <c r="K226" s="124"/>
    </row>
    <row r="227" spans="1:11" ht="15" customHeight="1">
      <c r="A227" s="215"/>
      <c r="C227" s="112"/>
      <c r="D227" s="112"/>
      <c r="E227" s="112"/>
      <c r="F227" s="112"/>
      <c r="G227" s="112"/>
      <c r="H227" s="112"/>
      <c r="I227" s="112"/>
      <c r="J227" s="112"/>
      <c r="K227" s="112"/>
    </row>
    <row r="228" spans="1:11" ht="15" customHeight="1">
      <c r="A228" s="120">
        <v>24</v>
      </c>
      <c r="C228" s="285" t="s">
        <v>270</v>
      </c>
      <c r="D228" s="285"/>
      <c r="E228" s="285"/>
      <c r="F228" s="285"/>
      <c r="G228" s="285"/>
      <c r="H228" s="285"/>
      <c r="I228" s="285"/>
      <c r="J228" s="112"/>
      <c r="K228" s="112"/>
    </row>
    <row r="229" spans="1:11" ht="27.75" customHeight="1">
      <c r="A229" s="215"/>
      <c r="C229" s="160" t="s">
        <v>271</v>
      </c>
      <c r="D229" s="160"/>
      <c r="E229" s="160"/>
      <c r="F229" s="160"/>
      <c r="G229" s="160"/>
      <c r="H229" s="160"/>
      <c r="I229" s="160"/>
      <c r="J229" s="112"/>
      <c r="K229" s="112"/>
    </row>
    <row r="230" spans="1:11" ht="20.25" customHeight="1">
      <c r="A230" s="215"/>
      <c r="C230" s="281"/>
      <c r="D230" s="281"/>
      <c r="E230" s="281"/>
      <c r="F230" s="281"/>
      <c r="G230" s="281"/>
      <c r="H230" s="281"/>
      <c r="I230" s="281"/>
      <c r="J230" s="112"/>
      <c r="K230" s="112"/>
    </row>
    <row r="231" spans="1:11" ht="15" customHeight="1">
      <c r="A231" s="215"/>
      <c r="C231" s="112"/>
      <c r="D231" s="112"/>
      <c r="E231" s="112"/>
      <c r="F231" s="112"/>
      <c r="G231" s="112"/>
      <c r="H231" s="112"/>
      <c r="I231" s="112"/>
      <c r="J231" s="112"/>
      <c r="K231" s="112"/>
    </row>
    <row r="232" spans="1:11" ht="15" customHeight="1">
      <c r="A232" s="120">
        <v>25</v>
      </c>
      <c r="C232" s="285" t="s">
        <v>272</v>
      </c>
      <c r="D232" s="285"/>
      <c r="E232" s="285"/>
      <c r="F232" s="285"/>
      <c r="G232" s="285"/>
      <c r="H232" s="285"/>
      <c r="I232" s="285"/>
      <c r="J232" s="112"/>
      <c r="K232" s="112"/>
    </row>
    <row r="233" spans="1:11" ht="20.25" customHeight="1">
      <c r="A233" s="215"/>
      <c r="C233" s="282" t="str">
        <f>C229</f>
        <v>Not applicable.</v>
      </c>
      <c r="D233" s="282"/>
      <c r="E233" s="282"/>
      <c r="F233" s="282"/>
      <c r="G233" s="282"/>
      <c r="H233" s="282"/>
      <c r="I233" s="282"/>
      <c r="J233" s="112"/>
      <c r="K233" s="112"/>
    </row>
    <row r="234" spans="1:11" ht="16.5" customHeight="1">
      <c r="A234" s="215"/>
      <c r="C234" s="281"/>
      <c r="D234" s="281"/>
      <c r="E234" s="281"/>
      <c r="F234" s="281"/>
      <c r="G234" s="281"/>
      <c r="H234" s="281"/>
      <c r="I234" s="281"/>
      <c r="J234" s="112"/>
      <c r="K234" s="112"/>
    </row>
    <row r="235" spans="1:11" ht="16.5" customHeight="1">
      <c r="A235" s="215"/>
      <c r="C235" s="112"/>
      <c r="D235" s="112"/>
      <c r="E235" s="112"/>
      <c r="F235" s="112"/>
      <c r="G235" s="112"/>
      <c r="H235" s="112"/>
      <c r="I235" s="112"/>
      <c r="J235" s="112"/>
      <c r="K235" s="112"/>
    </row>
    <row r="236" spans="1:11" ht="16.5" customHeight="1">
      <c r="A236" s="295" t="s">
        <v>273</v>
      </c>
      <c r="B236" s="295"/>
      <c r="C236" s="295"/>
      <c r="D236" s="295"/>
      <c r="E236" s="295"/>
      <c r="F236" s="295"/>
      <c r="G236" s="295"/>
      <c r="H236" s="295"/>
      <c r="I236" s="295"/>
      <c r="J236" s="112"/>
      <c r="K236" s="112"/>
    </row>
    <row r="237" spans="1:11" ht="16.5" customHeight="1">
      <c r="A237" s="215"/>
      <c r="C237" s="112"/>
      <c r="D237" s="112"/>
      <c r="E237" s="112"/>
      <c r="F237" s="112"/>
      <c r="G237" s="112"/>
      <c r="H237" s="112"/>
      <c r="I237" s="112"/>
      <c r="J237" s="112"/>
      <c r="K237" s="112"/>
    </row>
    <row r="238" spans="1:11" s="56" customFormat="1" ht="12.75" customHeight="1">
      <c r="A238" s="32"/>
      <c r="B238" s="32"/>
      <c r="C238" s="32"/>
      <c r="D238" s="32"/>
      <c r="E238" s="32"/>
      <c r="F238" s="32"/>
      <c r="G238" s="32"/>
      <c r="H238" s="32"/>
      <c r="I238" s="32"/>
      <c r="J238" s="112"/>
      <c r="K238" s="112"/>
    </row>
    <row r="239" spans="1:11" ht="15" customHeight="1">
      <c r="A239" s="120">
        <v>26</v>
      </c>
      <c r="C239" s="285" t="s">
        <v>274</v>
      </c>
      <c r="D239" s="285"/>
      <c r="E239" s="285"/>
      <c r="F239" s="285"/>
      <c r="G239" s="285"/>
      <c r="H239" s="285"/>
      <c r="I239" s="285"/>
      <c r="J239" s="112"/>
      <c r="K239" s="112"/>
    </row>
    <row r="240" spans="1:11" ht="15" customHeight="1">
      <c r="A240" s="215"/>
      <c r="C240" s="281"/>
      <c r="D240" s="281"/>
      <c r="E240" s="281"/>
      <c r="F240" s="281"/>
      <c r="G240" s="281"/>
      <c r="H240" s="281"/>
      <c r="I240" s="281"/>
      <c r="J240" s="112"/>
      <c r="K240" s="112"/>
    </row>
    <row r="241" spans="1:11" ht="15" customHeight="1">
      <c r="A241" s="215"/>
      <c r="C241" s="256"/>
      <c r="D241" s="256"/>
      <c r="E241" s="256"/>
      <c r="F241" s="256"/>
      <c r="G241" s="256"/>
      <c r="H241" s="216" t="s">
        <v>275</v>
      </c>
      <c r="I241" s="216" t="s">
        <v>211</v>
      </c>
      <c r="J241" s="112"/>
      <c r="K241" s="112"/>
    </row>
    <row r="242" spans="1:11" ht="15" customHeight="1">
      <c r="A242" s="215"/>
      <c r="C242" s="281"/>
      <c r="D242" s="281"/>
      <c r="E242" s="281"/>
      <c r="F242" s="281"/>
      <c r="G242" s="281"/>
      <c r="H242" s="173">
        <v>2003</v>
      </c>
      <c r="I242" s="173">
        <v>2003</v>
      </c>
      <c r="J242" s="112"/>
      <c r="K242" s="112"/>
    </row>
    <row r="243" spans="1:11" ht="15" customHeight="1">
      <c r="A243" s="215"/>
      <c r="C243" s="281"/>
      <c r="D243" s="281"/>
      <c r="E243" s="281"/>
      <c r="F243" s="281"/>
      <c r="G243" s="281"/>
      <c r="H243" s="112"/>
      <c r="I243" s="112"/>
      <c r="J243" s="112"/>
      <c r="K243" s="112"/>
    </row>
    <row r="244" spans="1:11" ht="15" customHeight="1">
      <c r="A244" s="215"/>
      <c r="C244" s="281" t="s">
        <v>276</v>
      </c>
      <c r="D244" s="281"/>
      <c r="E244" s="281"/>
      <c r="F244" s="281"/>
      <c r="G244" s="281"/>
      <c r="H244" s="112"/>
      <c r="I244" s="112"/>
      <c r="J244" s="112"/>
      <c r="K244" s="112"/>
    </row>
    <row r="245" spans="1:11" ht="15" customHeight="1">
      <c r="A245" s="215"/>
      <c r="C245" s="281"/>
      <c r="D245" s="281"/>
      <c r="E245" s="281"/>
      <c r="F245" s="281"/>
      <c r="G245" s="281"/>
      <c r="H245" s="63"/>
      <c r="I245" s="63"/>
      <c r="J245" s="112"/>
      <c r="K245" s="112"/>
    </row>
    <row r="246" spans="1:11" ht="15" customHeight="1">
      <c r="A246" s="218"/>
      <c r="B246" s="219"/>
      <c r="C246" s="259" t="s">
        <v>277</v>
      </c>
      <c r="D246" s="259"/>
      <c r="E246" s="259"/>
      <c r="F246" s="259"/>
      <c r="G246" s="259"/>
      <c r="H246" s="179">
        <f>'[1]pl'!D44</f>
        <v>2296</v>
      </c>
      <c r="I246" s="179">
        <f>'[1]pl'!H44</f>
        <v>43528</v>
      </c>
      <c r="J246" s="112"/>
      <c r="K246" s="112"/>
    </row>
    <row r="247" spans="1:11" ht="15" customHeight="1">
      <c r="A247" s="218"/>
      <c r="B247" s="219"/>
      <c r="C247" s="259"/>
      <c r="D247" s="259"/>
      <c r="E247" s="259"/>
      <c r="F247" s="259"/>
      <c r="G247" s="259"/>
      <c r="H247" s="220"/>
      <c r="I247" s="220"/>
      <c r="J247" s="112"/>
      <c r="K247" s="112"/>
    </row>
    <row r="248" spans="1:11" ht="15" customHeight="1">
      <c r="A248" s="218"/>
      <c r="B248" s="219"/>
      <c r="C248" s="259" t="s">
        <v>278</v>
      </c>
      <c r="D248" s="259"/>
      <c r="E248" s="259"/>
      <c r="F248" s="259"/>
      <c r="G248" s="259"/>
      <c r="H248" s="176">
        <v>352219</v>
      </c>
      <c r="I248" s="176">
        <f>H248</f>
        <v>352219</v>
      </c>
      <c r="J248" s="112"/>
      <c r="K248" s="112"/>
    </row>
    <row r="249" spans="1:11" ht="15" customHeight="1">
      <c r="A249" s="218"/>
      <c r="B249" s="219"/>
      <c r="C249" s="259" t="s">
        <v>279</v>
      </c>
      <c r="D249" s="259"/>
      <c r="E249" s="259"/>
      <c r="F249" s="259"/>
      <c r="G249" s="259"/>
      <c r="H249" s="176">
        <f>H251-H248</f>
        <v>-88</v>
      </c>
      <c r="I249" s="176">
        <f>H249</f>
        <v>-88</v>
      </c>
      <c r="J249" s="112"/>
      <c r="K249" s="112"/>
    </row>
    <row r="250" spans="1:11" ht="15" customHeight="1">
      <c r="A250" s="218"/>
      <c r="B250" s="219"/>
      <c r="C250" s="259"/>
      <c r="D250" s="259"/>
      <c r="E250" s="259"/>
      <c r="F250" s="259"/>
      <c r="G250" s="259"/>
      <c r="H250" s="221"/>
      <c r="I250" s="221"/>
      <c r="J250" s="112"/>
      <c r="K250" s="112"/>
    </row>
    <row r="251" spans="1:11" ht="29.25" customHeight="1">
      <c r="A251" s="218"/>
      <c r="B251" s="219"/>
      <c r="C251" s="259" t="s">
        <v>280</v>
      </c>
      <c r="D251" s="259"/>
      <c r="E251" s="259"/>
      <c r="F251" s="259"/>
      <c r="G251" s="259"/>
      <c r="H251" s="222">
        <v>352131</v>
      </c>
      <c r="I251" s="222">
        <f>H251</f>
        <v>352131</v>
      </c>
      <c r="J251" s="112"/>
      <c r="K251" s="112"/>
    </row>
    <row r="252" spans="1:11" ht="15" customHeight="1" hidden="1">
      <c r="A252" s="218"/>
      <c r="B252" s="219"/>
      <c r="C252" s="259"/>
      <c r="D252" s="259"/>
      <c r="E252" s="259"/>
      <c r="F252" s="259"/>
      <c r="G252" s="259"/>
      <c r="H252" s="223">
        <v>337657</v>
      </c>
      <c r="I252" s="224">
        <f>SUM(I248:I249)</f>
        <v>352131</v>
      </c>
      <c r="J252" s="112"/>
      <c r="K252" s="112"/>
    </row>
    <row r="253" spans="1:11" ht="6" customHeight="1">
      <c r="A253" s="218"/>
      <c r="B253" s="219"/>
      <c r="C253" s="259"/>
      <c r="D253" s="259"/>
      <c r="E253" s="259"/>
      <c r="F253" s="259"/>
      <c r="G253" s="259"/>
      <c r="H253" s="225"/>
      <c r="I253" s="225"/>
      <c r="J253" s="112"/>
      <c r="K253" s="112"/>
    </row>
    <row r="254" spans="1:11" ht="15" customHeight="1">
      <c r="A254" s="218"/>
      <c r="B254" s="219"/>
      <c r="C254" s="259" t="s">
        <v>21</v>
      </c>
      <c r="D254" s="259"/>
      <c r="E254" s="259"/>
      <c r="F254" s="259"/>
      <c r="G254" s="259"/>
      <c r="H254" s="226">
        <f>H246/H251*100</f>
        <v>0.6520300683552428</v>
      </c>
      <c r="I254" s="226">
        <f>I246/I251*100</f>
        <v>12.361308717494342</v>
      </c>
      <c r="J254" s="112"/>
      <c r="K254" s="112"/>
    </row>
    <row r="255" spans="1:11" ht="15" customHeight="1" thickBot="1">
      <c r="A255" s="218"/>
      <c r="B255" s="219"/>
      <c r="C255" s="259"/>
      <c r="D255" s="259"/>
      <c r="E255" s="259"/>
      <c r="F255" s="259"/>
      <c r="G255" s="259"/>
      <c r="H255" s="227"/>
      <c r="I255" s="227"/>
      <c r="J255" s="112"/>
      <c r="K255" s="112"/>
    </row>
    <row r="256" spans="1:11" ht="12.75" customHeight="1" thickTop="1">
      <c r="A256" s="218"/>
      <c r="B256" s="219"/>
      <c r="C256" s="159"/>
      <c r="D256" s="159"/>
      <c r="E256" s="159"/>
      <c r="F256" s="159"/>
      <c r="G256" s="159"/>
      <c r="H256" s="228"/>
      <c r="I256" s="228"/>
      <c r="J256" s="112"/>
      <c r="K256" s="112"/>
    </row>
    <row r="257" spans="1:11" ht="13.5" customHeight="1">
      <c r="A257" s="218"/>
      <c r="B257" s="219"/>
      <c r="C257" s="259" t="s">
        <v>281</v>
      </c>
      <c r="D257" s="259"/>
      <c r="E257" s="259"/>
      <c r="F257" s="259"/>
      <c r="G257" s="259"/>
      <c r="H257" s="228"/>
      <c r="I257" s="228"/>
      <c r="J257" s="112"/>
      <c r="K257" s="112"/>
    </row>
    <row r="258" spans="1:11" ht="15" customHeight="1">
      <c r="A258" s="250"/>
      <c r="B258" s="250"/>
      <c r="C258" s="250"/>
      <c r="D258" s="250"/>
      <c r="E258" s="250"/>
      <c r="F258" s="250"/>
      <c r="G258" s="250"/>
      <c r="H258" s="250"/>
      <c r="I258" s="250"/>
      <c r="J258" s="112"/>
      <c r="K258" s="112"/>
    </row>
    <row r="259" spans="1:11" ht="15" customHeight="1">
      <c r="A259" s="218"/>
      <c r="B259" s="219"/>
      <c r="C259" s="259" t="s">
        <v>277</v>
      </c>
      <c r="D259" s="259"/>
      <c r="E259" s="259"/>
      <c r="F259" s="259"/>
      <c r="G259" s="259"/>
      <c r="H259" s="230">
        <f>H246</f>
        <v>2296</v>
      </c>
      <c r="I259" s="230">
        <f>I246</f>
        <v>43528</v>
      </c>
      <c r="J259" s="112"/>
      <c r="K259" s="112"/>
    </row>
    <row r="260" spans="1:11" ht="15" customHeight="1">
      <c r="A260" s="218"/>
      <c r="B260" s="219"/>
      <c r="C260" s="259" t="s">
        <v>282</v>
      </c>
      <c r="D260" s="259"/>
      <c r="E260" s="259"/>
      <c r="F260" s="259"/>
      <c r="G260" s="259"/>
      <c r="H260" s="231">
        <v>2285</v>
      </c>
      <c r="I260" s="231">
        <v>9138</v>
      </c>
      <c r="J260" s="112"/>
      <c r="K260" s="112"/>
    </row>
    <row r="261" spans="1:11" ht="15" customHeight="1">
      <c r="A261" s="218"/>
      <c r="B261" s="219"/>
      <c r="C261" s="259"/>
      <c r="D261" s="259"/>
      <c r="E261" s="259"/>
      <c r="F261" s="259"/>
      <c r="G261" s="259"/>
      <c r="H261" s="221"/>
      <c r="I261" s="221"/>
      <c r="J261" s="112"/>
      <c r="K261" s="112"/>
    </row>
    <row r="262" spans="1:11" ht="31.5" customHeight="1">
      <c r="A262" s="218"/>
      <c r="B262" s="219"/>
      <c r="C262" s="259" t="s">
        <v>283</v>
      </c>
      <c r="D262" s="259"/>
      <c r="E262" s="259"/>
      <c r="F262" s="259"/>
      <c r="G262" s="259"/>
      <c r="H262" s="222">
        <f>SUM(H259:H261)</f>
        <v>4581</v>
      </c>
      <c r="I262" s="222">
        <f>SUM(I259:I261)</f>
        <v>52666</v>
      </c>
      <c r="J262" s="112"/>
      <c r="K262" s="112"/>
    </row>
    <row r="263" spans="1:11" ht="0.75" customHeight="1" hidden="1">
      <c r="A263" s="218"/>
      <c r="B263" s="219"/>
      <c r="C263" s="259"/>
      <c r="D263" s="259"/>
      <c r="E263" s="259"/>
      <c r="F263" s="259"/>
      <c r="G263" s="259"/>
      <c r="H263" s="221"/>
      <c r="I263" s="221"/>
      <c r="J263" s="112"/>
      <c r="K263" s="112"/>
    </row>
    <row r="264" spans="1:11" ht="15.75" customHeight="1">
      <c r="A264" s="218"/>
      <c r="B264" s="219"/>
      <c r="C264" s="259"/>
      <c r="D264" s="259"/>
      <c r="E264" s="259"/>
      <c r="F264" s="259"/>
      <c r="G264" s="259"/>
      <c r="H264" s="231"/>
      <c r="I264" s="231"/>
      <c r="J264" s="112"/>
      <c r="K264" s="112"/>
    </row>
    <row r="265" spans="1:11" ht="15" customHeight="1">
      <c r="A265" s="218"/>
      <c r="B265" s="219"/>
      <c r="C265" s="259" t="s">
        <v>284</v>
      </c>
      <c r="D265" s="259"/>
      <c r="E265" s="259"/>
      <c r="F265" s="259"/>
      <c r="G265" s="259"/>
      <c r="H265" s="231">
        <f>H251</f>
        <v>352131</v>
      </c>
      <c r="I265" s="231">
        <f>H265</f>
        <v>352131</v>
      </c>
      <c r="J265" s="112"/>
      <c r="K265" s="112"/>
    </row>
    <row r="266" spans="1:11" ht="15" customHeight="1">
      <c r="A266" s="218"/>
      <c r="B266" s="219"/>
      <c r="C266" s="260" t="s">
        <v>285</v>
      </c>
      <c r="D266" s="260"/>
      <c r="E266" s="260"/>
      <c r="F266" s="260"/>
      <c r="G266" s="260"/>
      <c r="H266" s="231">
        <f>I266</f>
        <v>88982</v>
      </c>
      <c r="I266" s="231">
        <v>88982</v>
      </c>
      <c r="J266" s="112"/>
      <c r="K266" s="112"/>
    </row>
    <row r="267" spans="1:11" ht="15" customHeight="1">
      <c r="A267" s="218"/>
      <c r="B267" s="219"/>
      <c r="C267" s="259" t="s">
        <v>286</v>
      </c>
      <c r="D267" s="259"/>
      <c r="E267" s="259"/>
      <c r="F267" s="259"/>
      <c r="G267" s="259"/>
      <c r="H267" s="231">
        <v>87680</v>
      </c>
      <c r="I267" s="231">
        <f>H267</f>
        <v>87680</v>
      </c>
      <c r="J267" s="112"/>
      <c r="K267" s="112"/>
    </row>
    <row r="268" spans="1:11" ht="15" customHeight="1">
      <c r="A268" s="218"/>
      <c r="B268" s="219"/>
      <c r="C268" s="219" t="s">
        <v>287</v>
      </c>
      <c r="D268" s="219"/>
      <c r="E268" s="219"/>
      <c r="F268" s="219"/>
      <c r="G268" s="219"/>
      <c r="H268" s="221">
        <v>10898</v>
      </c>
      <c r="I268" s="221">
        <f>H268</f>
        <v>10898</v>
      </c>
      <c r="J268" s="112"/>
      <c r="K268" s="112"/>
    </row>
    <row r="269" spans="1:11" ht="21.75" customHeight="1">
      <c r="A269" s="218"/>
      <c r="B269" s="219"/>
      <c r="C269" s="259" t="s">
        <v>288</v>
      </c>
      <c r="D269" s="259"/>
      <c r="E269" s="259"/>
      <c r="F269" s="259"/>
      <c r="G269" s="259"/>
      <c r="H269" s="231">
        <f>SUM(H265:H268)</f>
        <v>539691</v>
      </c>
      <c r="I269" s="231">
        <f>SUM(I265:I268)</f>
        <v>539691</v>
      </c>
      <c r="J269" s="112"/>
      <c r="K269" s="112"/>
    </row>
    <row r="270" spans="1:11" ht="15" customHeight="1">
      <c r="A270" s="218"/>
      <c r="B270" s="219"/>
      <c r="C270" s="259"/>
      <c r="D270" s="259"/>
      <c r="E270" s="259"/>
      <c r="F270" s="259"/>
      <c r="G270" s="259"/>
      <c r="H270" s="221"/>
      <c r="I270" s="221"/>
      <c r="J270" s="112"/>
      <c r="K270" s="112"/>
    </row>
    <row r="271" spans="1:11" ht="4.5" customHeight="1">
      <c r="A271" s="218"/>
      <c r="B271" s="219"/>
      <c r="C271" s="259"/>
      <c r="D271" s="259"/>
      <c r="E271" s="259"/>
      <c r="F271" s="259"/>
      <c r="G271" s="259"/>
      <c r="H271" s="231"/>
      <c r="I271" s="231"/>
      <c r="J271" s="112"/>
      <c r="K271" s="112"/>
    </row>
    <row r="272" spans="1:11" ht="15" customHeight="1">
      <c r="A272" s="218"/>
      <c r="B272" s="219"/>
      <c r="C272" s="259" t="s">
        <v>22</v>
      </c>
      <c r="D272" s="259"/>
      <c r="E272" s="259"/>
      <c r="F272" s="259"/>
      <c r="G272" s="259"/>
      <c r="H272" s="232">
        <f>H262*100/H269</f>
        <v>0.84881904645436</v>
      </c>
      <c r="I272" s="232">
        <f>I262*100/I269</f>
        <v>9.75854702042465</v>
      </c>
      <c r="J272" s="112"/>
      <c r="K272" s="112"/>
    </row>
    <row r="273" spans="1:11" ht="15" customHeight="1" thickBot="1">
      <c r="A273" s="218"/>
      <c r="B273" s="219"/>
      <c r="C273" s="259"/>
      <c r="D273" s="259"/>
      <c r="E273" s="259"/>
      <c r="F273" s="259"/>
      <c r="G273" s="259"/>
      <c r="H273" s="233"/>
      <c r="I273" s="233"/>
      <c r="J273" s="112"/>
      <c r="K273" s="112"/>
    </row>
    <row r="274" spans="1:11" ht="12.75" customHeight="1" thickTop="1">
      <c r="A274" s="218"/>
      <c r="B274" s="219"/>
      <c r="C274" s="159"/>
      <c r="D274" s="159"/>
      <c r="E274" s="159"/>
      <c r="F274" s="159"/>
      <c r="G274" s="159"/>
      <c r="H274" s="228"/>
      <c r="I274" s="228"/>
      <c r="J274" s="112"/>
      <c r="K274" s="112"/>
    </row>
    <row r="275" spans="1:11" ht="15" customHeight="1">
      <c r="A275" s="218"/>
      <c r="B275" s="219"/>
      <c r="C275" s="159"/>
      <c r="D275" s="159"/>
      <c r="E275" s="159"/>
      <c r="F275" s="159"/>
      <c r="G275" s="159"/>
      <c r="H275" s="228"/>
      <c r="I275" s="228"/>
      <c r="J275" s="112"/>
      <c r="K275" s="112"/>
    </row>
    <row r="276" spans="1:11" ht="15.75" customHeight="1">
      <c r="A276" s="234">
        <v>27</v>
      </c>
      <c r="B276" s="235"/>
      <c r="C276" s="236" t="s">
        <v>102</v>
      </c>
      <c r="D276" s="159"/>
      <c r="E276" s="159"/>
      <c r="F276" s="159"/>
      <c r="G276" s="159"/>
      <c r="H276" s="159"/>
      <c r="I276" s="159"/>
      <c r="J276" s="112"/>
      <c r="K276" s="112"/>
    </row>
    <row r="277" spans="1:11" ht="75.75" customHeight="1">
      <c r="A277" s="237"/>
      <c r="B277" s="237"/>
      <c r="C277" s="244" t="s">
        <v>299</v>
      </c>
      <c r="D277" s="245"/>
      <c r="E277" s="245"/>
      <c r="F277" s="245"/>
      <c r="G277" s="245"/>
      <c r="H277" s="245"/>
      <c r="I277" s="245"/>
      <c r="J277" s="112"/>
      <c r="K277" s="112"/>
    </row>
    <row r="278" spans="1:11" ht="27" customHeight="1">
      <c r="A278" s="158"/>
      <c r="B278" s="158"/>
      <c r="C278" s="247" t="s">
        <v>289</v>
      </c>
      <c r="D278" s="247"/>
      <c r="E278" s="247"/>
      <c r="F278" s="247"/>
      <c r="G278" s="247"/>
      <c r="H278" s="247"/>
      <c r="I278" s="247"/>
      <c r="J278" s="112"/>
      <c r="K278" s="112"/>
    </row>
    <row r="279" spans="1:11" ht="44.25" customHeight="1">
      <c r="A279" s="158"/>
      <c r="B279" s="158"/>
      <c r="C279" s="248" t="s">
        <v>290</v>
      </c>
      <c r="D279" s="248"/>
      <c r="E279" s="248"/>
      <c r="F279" s="248"/>
      <c r="G279" s="248"/>
      <c r="H279" s="248"/>
      <c r="I279" s="248"/>
      <c r="J279" s="112"/>
      <c r="K279" s="112"/>
    </row>
    <row r="280" spans="1:11" ht="41.25" customHeight="1">
      <c r="A280" s="158"/>
      <c r="B280" s="158"/>
      <c r="C280" s="248" t="s">
        <v>291</v>
      </c>
      <c r="D280" s="248"/>
      <c r="E280" s="248"/>
      <c r="F280" s="248"/>
      <c r="G280" s="248"/>
      <c r="H280" s="248"/>
      <c r="I280" s="248"/>
      <c r="J280" s="112"/>
      <c r="K280" s="112"/>
    </row>
    <row r="281" spans="1:11" ht="34.5" customHeight="1">
      <c r="A281" s="158"/>
      <c r="B281" s="158"/>
      <c r="C281" s="249" t="s">
        <v>292</v>
      </c>
      <c r="D281" s="249"/>
      <c r="E281" s="249"/>
      <c r="F281" s="249"/>
      <c r="G281" s="249"/>
      <c r="H281" s="249"/>
      <c r="I281" s="249"/>
      <c r="J281" s="112"/>
      <c r="K281" s="112"/>
    </row>
    <row r="282" spans="1:11" ht="27" customHeight="1">
      <c r="A282" s="158"/>
      <c r="B282" s="158"/>
      <c r="C282" s="85"/>
      <c r="D282" s="85"/>
      <c r="E282" s="85"/>
      <c r="F282" s="85"/>
      <c r="G282" s="85"/>
      <c r="H282" s="85"/>
      <c r="I282" s="85"/>
      <c r="J282" s="112"/>
      <c r="K282" s="112"/>
    </row>
    <row r="283" spans="1:11" ht="27" customHeight="1">
      <c r="A283" s="158"/>
      <c r="B283" s="158"/>
      <c r="C283" s="35" t="s">
        <v>293</v>
      </c>
      <c r="D283" s="85"/>
      <c r="E283" s="85"/>
      <c r="F283" s="85"/>
      <c r="G283" s="85"/>
      <c r="H283" s="85"/>
      <c r="I283" s="85"/>
      <c r="J283" s="112"/>
      <c r="K283" s="112"/>
    </row>
    <row r="284" spans="1:11" ht="27" customHeight="1">
      <c r="A284" s="158"/>
      <c r="B284" s="158"/>
      <c r="C284" s="32" t="s">
        <v>294</v>
      </c>
      <c r="D284" s="238"/>
      <c r="E284" s="238"/>
      <c r="F284" s="238"/>
      <c r="G284" s="238"/>
      <c r="H284" s="238"/>
      <c r="I284" s="238"/>
      <c r="J284" s="112"/>
      <c r="K284" s="112"/>
    </row>
    <row r="285" spans="1:11" ht="27" customHeight="1">
      <c r="A285" s="158"/>
      <c r="B285" s="158"/>
      <c r="C285" s="239" t="s">
        <v>295</v>
      </c>
      <c r="D285" s="238"/>
      <c r="E285" s="238"/>
      <c r="F285" s="238"/>
      <c r="G285" s="238"/>
      <c r="H285" s="238"/>
      <c r="I285" s="238"/>
      <c r="J285" s="112"/>
      <c r="K285" s="112"/>
    </row>
    <row r="286" spans="1:11" ht="20.25" customHeight="1">
      <c r="A286" s="158"/>
      <c r="B286" s="158"/>
      <c r="D286" s="238"/>
      <c r="E286" s="238"/>
      <c r="F286" s="238"/>
      <c r="G286" s="238"/>
      <c r="H286" s="238"/>
      <c r="I286" s="238"/>
      <c r="J286" s="112"/>
      <c r="K286" s="112"/>
    </row>
    <row r="287" spans="1:11" ht="20.25" customHeight="1">
      <c r="A287" s="158"/>
      <c r="B287" s="158"/>
      <c r="C287" s="246"/>
      <c r="D287" s="246"/>
      <c r="E287" s="246"/>
      <c r="F287" s="246"/>
      <c r="G287" s="246"/>
      <c r="H287" s="246"/>
      <c r="I287" s="246"/>
      <c r="J287" s="112"/>
      <c r="K287" s="112"/>
    </row>
    <row r="288" spans="1:11" ht="20.25" customHeight="1">
      <c r="A288" s="158"/>
      <c r="B288" s="158"/>
      <c r="C288" s="137"/>
      <c r="D288" s="238"/>
      <c r="E288" s="238"/>
      <c r="F288" s="238"/>
      <c r="G288" s="238"/>
      <c r="H288" s="238"/>
      <c r="I288" s="238"/>
      <c r="J288" s="112"/>
      <c r="K288" s="112"/>
    </row>
    <row r="289" spans="1:11" ht="9" customHeight="1">
      <c r="A289" s="158"/>
      <c r="B289" s="158"/>
      <c r="C289" s="137"/>
      <c r="D289" s="238"/>
      <c r="E289" s="238"/>
      <c r="F289" s="238"/>
      <c r="G289" s="238"/>
      <c r="H289" s="238"/>
      <c r="I289" s="238"/>
      <c r="J289" s="112"/>
      <c r="K289" s="112"/>
    </row>
    <row r="290" spans="1:11" ht="24.75" customHeight="1">
      <c r="A290" s="158"/>
      <c r="B290" s="158"/>
      <c r="C290" s="137"/>
      <c r="D290" s="238"/>
      <c r="E290" s="238"/>
      <c r="F290" s="238"/>
      <c r="G290" s="238"/>
      <c r="H290" s="238"/>
      <c r="I290" s="238"/>
      <c r="J290" s="112"/>
      <c r="K290" s="112"/>
    </row>
    <row r="291" spans="1:11" ht="24.75" customHeight="1">
      <c r="A291" s="158"/>
      <c r="B291" s="158"/>
      <c r="C291" s="137"/>
      <c r="D291" s="238"/>
      <c r="E291" s="238"/>
      <c r="F291" s="238"/>
      <c r="G291" s="238"/>
      <c r="H291" s="238"/>
      <c r="I291" s="238"/>
      <c r="J291" s="112"/>
      <c r="K291" s="112"/>
    </row>
    <row r="292" spans="1:11" ht="10.5" customHeight="1">
      <c r="A292" s="158"/>
      <c r="B292" s="158"/>
      <c r="C292" s="137"/>
      <c r="D292" s="238"/>
      <c r="E292" s="238"/>
      <c r="F292" s="238"/>
      <c r="G292" s="238"/>
      <c r="H292" s="238"/>
      <c r="I292" s="238"/>
      <c r="J292" s="112"/>
      <c r="K292" s="112"/>
    </row>
    <row r="293" spans="1:11" ht="12.75" customHeight="1">
      <c r="A293" s="158"/>
      <c r="B293" s="158"/>
      <c r="C293" s="137"/>
      <c r="D293" s="238"/>
      <c r="E293" s="238"/>
      <c r="F293" s="238"/>
      <c r="G293" s="238"/>
      <c r="H293" s="238"/>
      <c r="I293" s="238"/>
      <c r="J293" s="112"/>
      <c r="K293" s="112"/>
    </row>
    <row r="294" spans="6:11" ht="16.5" customHeight="1">
      <c r="F294" s="238"/>
      <c r="G294" s="238"/>
      <c r="H294" s="238"/>
      <c r="I294" s="238"/>
      <c r="J294" s="112"/>
      <c r="K294" s="112"/>
    </row>
    <row r="295" spans="6:11" ht="15.75" customHeight="1">
      <c r="F295" s="238"/>
      <c r="G295" s="238"/>
      <c r="H295" s="238"/>
      <c r="I295" s="238"/>
      <c r="J295" s="112"/>
      <c r="K295" s="112"/>
    </row>
    <row r="296" spans="6:11" ht="13.5" customHeight="1">
      <c r="F296" s="238"/>
      <c r="G296" s="238"/>
      <c r="H296" s="238"/>
      <c r="I296" s="238"/>
      <c r="J296" s="112"/>
      <c r="K296" s="112"/>
    </row>
    <row r="297" spans="4:11" ht="18" customHeight="1">
      <c r="D297" s="240"/>
      <c r="F297" s="238"/>
      <c r="G297" s="238"/>
      <c r="H297" s="238"/>
      <c r="I297" s="238"/>
      <c r="J297" s="112"/>
      <c r="K297" s="112"/>
    </row>
    <row r="298" spans="1:11" ht="12.75" customHeight="1">
      <c r="A298" s="246"/>
      <c r="B298" s="246"/>
      <c r="C298" s="246"/>
      <c r="D298" s="246"/>
      <c r="E298" s="246"/>
      <c r="F298" s="246"/>
      <c r="G298" s="246"/>
      <c r="H298" s="246"/>
      <c r="I298" s="246"/>
      <c r="J298" s="112"/>
      <c r="K298" s="112"/>
    </row>
    <row r="299" spans="1:11" ht="12.75" customHeight="1">
      <c r="A299" s="158"/>
      <c r="B299" s="158"/>
      <c r="C299" s="137"/>
      <c r="D299" s="238"/>
      <c r="E299" s="238"/>
      <c r="F299" s="238"/>
      <c r="G299" s="238"/>
      <c r="H299" s="238"/>
      <c r="I299" s="238"/>
      <c r="J299" s="112"/>
      <c r="K299" s="112"/>
    </row>
    <row r="300" spans="1:11" ht="15" customHeight="1">
      <c r="A300" s="241"/>
      <c r="B300" s="56"/>
      <c r="C300" s="281"/>
      <c r="D300" s="281"/>
      <c r="E300" s="281"/>
      <c r="F300" s="281"/>
      <c r="G300" s="281"/>
      <c r="H300" s="281"/>
      <c r="I300" s="281"/>
      <c r="J300" s="112"/>
      <c r="K300" s="112"/>
    </row>
    <row r="301" spans="1:11" ht="17.25" customHeight="1">
      <c r="A301" s="242"/>
      <c r="B301" s="56"/>
      <c r="C301" s="113"/>
      <c r="D301" s="112"/>
      <c r="E301" s="112"/>
      <c r="F301" s="112"/>
      <c r="G301" s="112"/>
      <c r="H301" s="112"/>
      <c r="I301" s="112"/>
      <c r="J301" s="112"/>
      <c r="K301" s="112"/>
    </row>
    <row r="302" spans="1:11" ht="10.5" customHeight="1">
      <c r="A302" s="241"/>
      <c r="B302" s="56"/>
      <c r="C302" s="281"/>
      <c r="D302" s="281"/>
      <c r="E302" s="281"/>
      <c r="F302" s="281"/>
      <c r="G302" s="281"/>
      <c r="H302" s="281"/>
      <c r="I302" s="281"/>
      <c r="J302" s="112"/>
      <c r="K302" s="112"/>
    </row>
    <row r="303" spans="1:11" ht="15" customHeight="1">
      <c r="A303" s="215"/>
      <c r="C303" s="112"/>
      <c r="D303" s="112"/>
      <c r="E303" s="112"/>
      <c r="F303" s="112"/>
      <c r="G303" s="112"/>
      <c r="H303" s="112"/>
      <c r="I303" s="112"/>
      <c r="J303" s="112"/>
      <c r="K303" s="112"/>
    </row>
    <row r="304" spans="1:11" ht="12.75" customHeight="1">
      <c r="A304" s="215"/>
      <c r="C304" s="112"/>
      <c r="D304" s="112"/>
      <c r="E304" s="112"/>
      <c r="F304" s="112"/>
      <c r="G304" s="112"/>
      <c r="H304" s="112"/>
      <c r="I304" s="112"/>
      <c r="J304" s="112"/>
      <c r="K304" s="112"/>
    </row>
    <row r="305" spans="1:11" ht="14.25" customHeight="1">
      <c r="A305" s="215"/>
      <c r="C305" s="112"/>
      <c r="D305" s="112"/>
      <c r="E305" s="112"/>
      <c r="F305" s="112"/>
      <c r="G305" s="112"/>
      <c r="H305" s="112"/>
      <c r="I305" s="112"/>
      <c r="J305" s="112"/>
      <c r="K305" s="112"/>
    </row>
    <row r="306" spans="1:11" ht="13.5" customHeight="1">
      <c r="A306" s="215"/>
      <c r="C306" s="112"/>
      <c r="D306" s="112"/>
      <c r="E306" s="112"/>
      <c r="F306" s="112"/>
      <c r="G306" s="112"/>
      <c r="H306" s="112"/>
      <c r="I306" s="112"/>
      <c r="J306" s="112"/>
      <c r="K306" s="112"/>
    </row>
    <row r="307" spans="1:11" ht="13.5" customHeight="1">
      <c r="A307" s="215"/>
      <c r="C307" s="112"/>
      <c r="D307" s="112"/>
      <c r="E307" s="112"/>
      <c r="F307" s="112"/>
      <c r="G307" s="112"/>
      <c r="H307" s="112"/>
      <c r="I307" s="112"/>
      <c r="J307" s="112"/>
      <c r="K307" s="112"/>
    </row>
    <row r="308" spans="1:11" ht="14.25" customHeight="1">
      <c r="A308" s="215"/>
      <c r="C308" s="112"/>
      <c r="D308" s="112"/>
      <c r="E308" s="112"/>
      <c r="F308" s="112"/>
      <c r="G308" s="112"/>
      <c r="H308" s="112"/>
      <c r="I308" s="112"/>
      <c r="J308" s="112"/>
      <c r="K308" s="112"/>
    </row>
    <row r="309" spans="1:11" ht="15.75" customHeight="1">
      <c r="A309" s="215"/>
      <c r="C309" s="112"/>
      <c r="D309" s="112"/>
      <c r="E309" s="112"/>
      <c r="F309" s="112"/>
      <c r="G309" s="112"/>
      <c r="H309" s="112"/>
      <c r="I309" s="112"/>
      <c r="J309" s="112"/>
      <c r="K309" s="112"/>
    </row>
    <row r="310" spans="1:11" ht="18.75" customHeight="1">
      <c r="A310" s="215"/>
      <c r="C310" s="112"/>
      <c r="D310" s="112"/>
      <c r="E310" s="112"/>
      <c r="F310" s="112"/>
      <c r="G310" s="112"/>
      <c r="H310" s="112"/>
      <c r="I310" s="112"/>
      <c r="J310" s="112"/>
      <c r="K310" s="112"/>
    </row>
    <row r="311" spans="1:11" ht="18" customHeight="1">
      <c r="A311" s="215"/>
      <c r="C311" s="112"/>
      <c r="D311" s="112"/>
      <c r="E311" s="112"/>
      <c r="F311" s="112"/>
      <c r="G311" s="112"/>
      <c r="H311" s="112"/>
      <c r="I311" s="112"/>
      <c r="J311" s="112"/>
      <c r="K311" s="112"/>
    </row>
    <row r="312" spans="1:11" ht="6" customHeight="1">
      <c r="A312" s="215"/>
      <c r="C312" s="112"/>
      <c r="D312" s="112"/>
      <c r="E312" s="112"/>
      <c r="F312" s="112"/>
      <c r="G312" s="112"/>
      <c r="H312" s="112"/>
      <c r="I312" s="112"/>
      <c r="J312" s="112"/>
      <c r="K312" s="112"/>
    </row>
    <row r="313" spans="1:11" ht="15" customHeight="1">
      <c r="A313" s="243"/>
      <c r="C313" s="285"/>
      <c r="D313" s="285"/>
      <c r="E313" s="285"/>
      <c r="F313" s="285"/>
      <c r="G313" s="285"/>
      <c r="H313" s="285"/>
      <c r="I313" s="285"/>
      <c r="J313" s="112"/>
      <c r="K313" s="112"/>
    </row>
    <row r="314" spans="1:11" ht="15" customHeight="1">
      <c r="A314" s="215"/>
      <c r="C314" s="281"/>
      <c r="D314" s="281"/>
      <c r="E314" s="281"/>
      <c r="F314" s="281"/>
      <c r="G314" s="281"/>
      <c r="H314" s="281"/>
      <c r="I314" s="281"/>
      <c r="J314" s="112"/>
      <c r="K314" s="112"/>
    </row>
    <row r="315" spans="1:11" ht="15" customHeight="1">
      <c r="A315" s="215"/>
      <c r="C315" s="281"/>
      <c r="D315" s="281"/>
      <c r="E315" s="281"/>
      <c r="F315" s="281"/>
      <c r="G315" s="281"/>
      <c r="H315" s="281"/>
      <c r="I315" s="281"/>
      <c r="J315" s="112"/>
      <c r="K315" s="112"/>
    </row>
    <row r="316" spans="1:11" ht="15" customHeight="1">
      <c r="A316" s="215"/>
      <c r="C316" s="112"/>
      <c r="D316" s="112"/>
      <c r="E316" s="112"/>
      <c r="F316" s="112"/>
      <c r="G316" s="112"/>
      <c r="H316" s="112"/>
      <c r="I316" s="112"/>
      <c r="J316" s="112"/>
      <c r="K316" s="112"/>
    </row>
    <row r="317" spans="10:11" ht="0.75" customHeight="1">
      <c r="J317" s="112"/>
      <c r="K317" s="112"/>
    </row>
    <row r="318" ht="22.5" customHeight="1"/>
    <row r="319" ht="15.75"/>
    <row r="320" ht="15.75"/>
    <row r="321" ht="15.75"/>
    <row r="322" ht="15.75"/>
    <row r="323" ht="15.75"/>
    <row r="324" ht="15.75"/>
    <row r="325" ht="15.75"/>
    <row r="326" ht="15.75"/>
    <row r="327" ht="15.75"/>
    <row r="328" ht="15.75"/>
    <row r="329" ht="15.75"/>
    <row r="330" ht="15.75"/>
    <row r="331" ht="15.75"/>
    <row r="332" ht="15.75"/>
    <row r="333" ht="15.75"/>
    <row r="334" ht="15.75"/>
    <row r="335" ht="15.75"/>
    <row r="336" ht="15.75"/>
    <row r="337" ht="15.75"/>
    <row r="338" ht="15.75"/>
    <row r="339" ht="15.75"/>
    <row r="340" ht="15.75"/>
    <row r="341" ht="15.75"/>
    <row r="342" ht="15.75"/>
    <row r="343" ht="15.75"/>
    <row r="344" ht="15.75"/>
    <row r="345" ht="15.75"/>
    <row r="346" ht="15.75"/>
  </sheetData>
  <mergeCells count="127">
    <mergeCell ref="C172:I172"/>
    <mergeCell ref="C93:G93"/>
    <mergeCell ref="C103:K103"/>
    <mergeCell ref="C32:I32"/>
    <mergeCell ref="C12:I12"/>
    <mergeCell ref="C54:F54"/>
    <mergeCell ref="C56:F56"/>
    <mergeCell ref="C23:I23"/>
    <mergeCell ref="A39:I39"/>
    <mergeCell ref="C62:K62"/>
    <mergeCell ref="C29:I29"/>
    <mergeCell ref="I65:J65"/>
    <mergeCell ref="C88:K88"/>
    <mergeCell ref="I66:J66"/>
    <mergeCell ref="C82:K82"/>
    <mergeCell ref="D67:E67"/>
    <mergeCell ref="I67:J67"/>
    <mergeCell ref="A84:I84"/>
    <mergeCell ref="C76:I76"/>
    <mergeCell ref="D66:E66"/>
    <mergeCell ref="C75:I75"/>
    <mergeCell ref="C224:I224"/>
    <mergeCell ref="C221:I221"/>
    <mergeCell ref="C178:D178"/>
    <mergeCell ref="C111:G111"/>
    <mergeCell ref="C115:G115"/>
    <mergeCell ref="C171:K171"/>
    <mergeCell ref="C184:K184"/>
    <mergeCell ref="C128:K128"/>
    <mergeCell ref="C127:K127"/>
    <mergeCell ref="C182:I182"/>
    <mergeCell ref="C264:G264"/>
    <mergeCell ref="C273:G273"/>
    <mergeCell ref="C265:G265"/>
    <mergeCell ref="C114:G114"/>
    <mergeCell ref="C120:I120"/>
    <mergeCell ref="A209:I209"/>
    <mergeCell ref="C173:I173"/>
    <mergeCell ref="C170:K170"/>
    <mergeCell ref="C185:K185"/>
    <mergeCell ref="C176:D176"/>
    <mergeCell ref="C260:G260"/>
    <mergeCell ref="C261:G261"/>
    <mergeCell ref="C262:G262"/>
    <mergeCell ref="C263:G263"/>
    <mergeCell ref="C259:G259"/>
    <mergeCell ref="C257:G257"/>
    <mergeCell ref="C249:G249"/>
    <mergeCell ref="C250:G250"/>
    <mergeCell ref="C251:G251"/>
    <mergeCell ref="C253:G253"/>
    <mergeCell ref="C255:G255"/>
    <mergeCell ref="C252:G252"/>
    <mergeCell ref="C254:G254"/>
    <mergeCell ref="C239:I239"/>
    <mergeCell ref="C240:I240"/>
    <mergeCell ref="A123:I123"/>
    <mergeCell ref="A167:I167"/>
    <mergeCell ref="C213:K213"/>
    <mergeCell ref="C225:I225"/>
    <mergeCell ref="C141:K141"/>
    <mergeCell ref="C177:D177"/>
    <mergeCell ref="A236:I236"/>
    <mergeCell ref="C220:I220"/>
    <mergeCell ref="C244:G244"/>
    <mergeCell ref="C245:G245"/>
    <mergeCell ref="C246:G246"/>
    <mergeCell ref="C247:G247"/>
    <mergeCell ref="A1:K1"/>
    <mergeCell ref="C8:K8"/>
    <mergeCell ref="C25:K25"/>
    <mergeCell ref="C51:F51"/>
    <mergeCell ref="C18:K18"/>
    <mergeCell ref="C14:F14"/>
    <mergeCell ref="C15:I15"/>
    <mergeCell ref="C28:K28"/>
    <mergeCell ref="C22:I22"/>
    <mergeCell ref="C21:I21"/>
    <mergeCell ref="C315:I315"/>
    <mergeCell ref="C228:I228"/>
    <mergeCell ref="C230:I230"/>
    <mergeCell ref="C232:I232"/>
    <mergeCell ref="C234:I234"/>
    <mergeCell ref="C233:I233"/>
    <mergeCell ref="C302:I302"/>
    <mergeCell ref="A258:I258"/>
    <mergeCell ref="C272:G272"/>
    <mergeCell ref="C271:G271"/>
    <mergeCell ref="C314:I314"/>
    <mergeCell ref="C277:I277"/>
    <mergeCell ref="C300:I300"/>
    <mergeCell ref="A298:I298"/>
    <mergeCell ref="C287:I287"/>
    <mergeCell ref="C278:I278"/>
    <mergeCell ref="C279:I279"/>
    <mergeCell ref="C280:I280"/>
    <mergeCell ref="C281:I281"/>
    <mergeCell ref="C104:K104"/>
    <mergeCell ref="C313:I313"/>
    <mergeCell ref="C270:G270"/>
    <mergeCell ref="C267:G267"/>
    <mergeCell ref="C266:G266"/>
    <mergeCell ref="C269:G269"/>
    <mergeCell ref="C241:G241"/>
    <mergeCell ref="C242:G242"/>
    <mergeCell ref="C243:G243"/>
    <mergeCell ref="C248:G248"/>
    <mergeCell ref="C37:K37"/>
    <mergeCell ref="C181:I181"/>
    <mergeCell ref="D65:E65"/>
    <mergeCell ref="C30:I30"/>
    <mergeCell ref="C79:K79"/>
    <mergeCell ref="I64:J64"/>
    <mergeCell ref="C174:I174"/>
    <mergeCell ref="C59:H59"/>
    <mergeCell ref="C91:K91"/>
    <mergeCell ref="D64:E64"/>
    <mergeCell ref="C9:I9"/>
    <mergeCell ref="C10:I10"/>
    <mergeCell ref="C11:I11"/>
    <mergeCell ref="C217:I217"/>
    <mergeCell ref="C31:I31"/>
    <mergeCell ref="C112:G112"/>
    <mergeCell ref="C92:G92"/>
    <mergeCell ref="C35:K35"/>
    <mergeCell ref="C42:K42"/>
    <mergeCell ref="C36:K36"/>
  </mergeCells>
  <printOptions horizontalCentered="1"/>
  <pageMargins left="0.75" right="0.75" top="1" bottom="1" header="0.5" footer="0.5"/>
  <pageSetup horizontalDpi="300" verticalDpi="300" orientation="portrait" paperSize="9" scale="70" r:id="rId3"/>
  <rowBreaks count="7" manualBreakCount="7">
    <brk id="38" max="10" man="1"/>
    <brk id="83" max="10" man="1"/>
    <brk id="121" max="10" man="1"/>
    <brk id="166" max="10" man="1"/>
    <brk id="207" max="10" man="1"/>
    <brk id="234" max="10" man="1"/>
    <brk id="287" max="8" man="1"/>
  </rowBreaks>
  <legacyDrawing r:id="rId2"/>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CCM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 Teng</dc:creator>
  <cp:keywords/>
  <dc:description/>
  <cp:lastModifiedBy>Christina  </cp:lastModifiedBy>
  <cp:lastPrinted>2004-02-27T02:37:00Z</cp:lastPrinted>
  <dcterms:created xsi:type="dcterms:W3CDTF">2004-02-26T01:28:39Z</dcterms:created>
  <dcterms:modified xsi:type="dcterms:W3CDTF">2004-02-27T02:38:28Z</dcterms:modified>
  <cp:category/>
  <cp:version/>
  <cp:contentType/>
  <cp:contentStatus/>
</cp:coreProperties>
</file>